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analsec.sharepoint.com/sites/Dados/Documentos Partilhados/SECURITIZADORA/01. Operações/79 - Real Park (Cartesia) - CRI/Operacional/Relatório Investidor/2025/05_2025/"/>
    </mc:Choice>
  </mc:AlternateContent>
  <xr:revisionPtr revIDLastSave="854" documentId="13_ncr:20001_{5B96B694-54FF-47B0-BED5-6754B1E2D96F}" xr6:coauthVersionLast="47" xr6:coauthVersionMax="47" xr10:uidLastSave="{F3865530-1F0D-485B-A025-B68A9F96F655}"/>
  <bookViews>
    <workbookView xWindow="-120" yWindow="-120" windowWidth="29040" windowHeight="15720" xr2:uid="{00000000-000D-0000-FFFF-FFFF00000000}"/>
  </bookViews>
  <sheets>
    <sheet name="Capa" sheetId="1" r:id="rId1"/>
    <sheet name="Demonstrativo_Pagamento" sheetId="2" r:id="rId2"/>
    <sheet name="Informacoes_Carteira" sheetId="3" state="hidden" r:id="rId3"/>
    <sheet name="Informacao ao Investidor" sheetId="4" r:id="rId4"/>
    <sheet name="Garantias" sheetId="5" r:id="rId5"/>
    <sheet name="Relatório Analítico" sheetId="6" r:id="rId6"/>
    <sheet name="RESUMO_ACOMPANHAMENTO_MENSAL" sheetId="7" r:id="rId7"/>
    <sheet name="INFORME_MENSAL" sheetId="8" r:id="rId8"/>
    <sheet name="Acompanhamento Vendas" sheetId="9" r:id="rId9"/>
    <sheet name="ATRASO" sheetId="10" r:id="rId10"/>
    <sheet name="RECEBIMENTO" sheetId="11" r:id="rId11"/>
    <sheet name="VENDAS" sheetId="12" r:id="rId12"/>
    <sheet name="FLUXO_FUTURO" sheetId="13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Acquisition_Date">'[1]Deal Inputs'!$C$12</definedName>
    <definedName name="AnoOrçamento" localSheetId="7">#REF!</definedName>
    <definedName name="AnoOrçamento">#REF!</definedName>
    <definedName name="AP_COFINS">'[1]Deal Inputs'!$C$42</definedName>
    <definedName name="AP_CSLL">'[1]Deal Inputs'!$C$45</definedName>
    <definedName name="AP_PIS">'[1]Deal Inputs'!$C$41</definedName>
    <definedName name="_xlnm.Print_Area" localSheetId="8">'Acompanhamento Vendas'!$A$1:$I$51</definedName>
    <definedName name="_xlnm.Print_Area" localSheetId="0">Capa!$A$1:$P$52</definedName>
    <definedName name="_xlnm.Print_Area" localSheetId="1">Demonstrativo_Pagamento!$A$1:$K$53</definedName>
    <definedName name="_xlnm.Print_Area" localSheetId="4">Garantias!$A$1:$J$29</definedName>
    <definedName name="_xlnm.Print_Area" localSheetId="3">'Informacao ao Investidor'!$A$1:$O$52</definedName>
    <definedName name="_xlnm.Print_Area" localSheetId="2">Informacoes_Carteira!$A$1:$N$51</definedName>
    <definedName name="arq" localSheetId="3">#REF!</definedName>
    <definedName name="arq" localSheetId="7">#REF!</definedName>
    <definedName name="arq">#REF!</definedName>
    <definedName name="assunto" localSheetId="7">#REF!</definedName>
    <definedName name="assunto">#REF!</definedName>
    <definedName name="Broker_fee">'[1]Deal Inputs'!$C$13</definedName>
    <definedName name="BTS_SLB">'[1]Deal Inputs'!$B$4</definedName>
    <definedName name="Capex">'[1]Deal Inputs'!$C$27</definedName>
    <definedName name="Capital_Gains">'[1]Deal Inputs'!$G$34</definedName>
    <definedName name="carencia">[2]cálculos!$G$10</definedName>
    <definedName name="Construction_Total" localSheetId="7">'[1]Purchase installments'!#REF!</definedName>
    <definedName name="Construction_Total" localSheetId="5">'[1]Purchase installments'!#REF!</definedName>
    <definedName name="Construction_Total">'[1]Purchase installments'!#REF!</definedName>
    <definedName name="DadosExternos_10" localSheetId="6">#REF!</definedName>
    <definedName name="DadosExternos_9" localSheetId="6">#REF!</definedName>
    <definedName name="danalise" localSheetId="3">[3]PAINEL!$B$4</definedName>
    <definedName name="danalise" localSheetId="7">[3]PAINEL!$B$4</definedName>
    <definedName name="danalise">[4]PAINEL!$B$4</definedName>
    <definedName name="dbase" localSheetId="3">[3]PAINEL!$B$5</definedName>
    <definedName name="dbase" localSheetId="7">[3]PAINEL!$B$5</definedName>
    <definedName name="dbase">[4]PAINEL!$B$5</definedName>
    <definedName name="Debt_Rate">'[1]Deal Inputs'!$G$11</definedName>
    <definedName name="destinatarios" localSheetId="7">#REF!</definedName>
    <definedName name="destinatarios">#REF!</definedName>
    <definedName name="dias" localSheetId="7">[5]Feriados!#REF!</definedName>
    <definedName name="dias" localSheetId="5">[5]Feriados!#REF!</definedName>
    <definedName name="dias">[5]Feriados!#REF!</definedName>
    <definedName name="DP_COFINS">'[1]Deal Inputs'!$D$42</definedName>
    <definedName name="DP_CSLL">'[1]Deal Inputs'!$D$45</definedName>
    <definedName name="DP_PIS">'[1]Deal Inputs'!$D$41</definedName>
    <definedName name="Equity_Payments" localSheetId="7">'[1]Deal Inputs'!#REF!</definedName>
    <definedName name="Equity_Payments" localSheetId="5">'[1]Deal Inputs'!#REF!</definedName>
    <definedName name="Equity_Payments">'[1]Deal Inputs'!#REF!</definedName>
    <definedName name="Exit_Cap_Rate">'[1]Deal Inputs'!$C$10</definedName>
    <definedName name="Exit_Year">'[1]Deal Inputs'!$C$11</definedName>
    <definedName name="FCF">[1]DealSum!$O$52</definedName>
    <definedName name="Feriados">[5]Feriados!$A$2:$A$937</definedName>
    <definedName name="Foreign_investor_withholding">'[1]Deal Inputs'!$G$36</definedName>
    <definedName name="Going_In_Cap_Rate">'[1]Deal Inputs'!$C$22</definedName>
    <definedName name="Inflation">'[1]Deal Inputs'!$C$16</definedName>
    <definedName name="IOF">'[1]Deal Inputs'!$C$38</definedName>
    <definedName name="ITBI">'[1]Deal Inputs'!$C$36</definedName>
    <definedName name="Juros_CRI">'[5]5ª Serie (Senior)'!$C$13</definedName>
    <definedName name="Land_Cost">[1]PropSummary!$L$37</definedName>
    <definedName name="Lease_Payment">'[1]Deal Inputs'!$C$31</definedName>
    <definedName name="LTV">'[1]Deal Inputs'!$G$13</definedName>
    <definedName name="mensagem" localSheetId="7">#REF!</definedName>
    <definedName name="mensagem">#REF!</definedName>
    <definedName name="New_Debt">'[1]Deal Inputs'!$G$10</definedName>
    <definedName name="Percent_Sold">'[1]Deal Inputs'!$G$13</definedName>
    <definedName name="prz_total">[2]cálculos!$D$8</definedName>
    <definedName name="Qtd_CRI">'[5]5ª Serie (Senior)'!$C$9</definedName>
    <definedName name="Refinance">'[1]Deal Inputs'!$G$17</definedName>
    <definedName name="reporte" localSheetId="7">#REF!</definedName>
    <definedName name="reporte">#REF!</definedName>
    <definedName name="reporte_pdf" localSheetId="7">#REF!</definedName>
    <definedName name="reporte_pdf">#REF!</definedName>
    <definedName name="Sale_Expense">'[1]Deal Inputs'!$C$14</definedName>
    <definedName name="series">[6]Gráfico!$E$2:$AK$2</definedName>
    <definedName name="Tax_Basis">'[1]Deal Inputs'!$D$46</definedName>
    <definedName name="Tax_Structure">'[1]Deal Inputs'!$F$38</definedName>
    <definedName name="Taxation">[1]Taxation!$C$8</definedName>
    <definedName name="Vlr_Unit_CRI">'[5]5ª Serie (Senior)'!$C$10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2" l="1"/>
  <c r="B40" i="2"/>
  <c r="C31" i="2" l="1"/>
  <c r="D40" i="2" l="1"/>
  <c r="C36" i="5"/>
  <c r="C29" i="5"/>
  <c r="C22" i="5"/>
  <c r="C15" i="5"/>
  <c r="G31" i="2"/>
  <c r="E31" i="2"/>
  <c r="A2" i="5"/>
  <c r="B2" i="3"/>
  <c r="H27" i="2" l="1"/>
  <c r="H28" i="2"/>
  <c r="D28" i="2" l="1"/>
  <c r="D29" i="2"/>
  <c r="D30" i="2"/>
  <c r="D32" i="2"/>
  <c r="D33" i="2"/>
  <c r="D27" i="2"/>
  <c r="J28" i="2"/>
  <c r="J29" i="2"/>
  <c r="J30" i="2"/>
  <c r="J31" i="2"/>
  <c r="J32" i="2"/>
  <c r="J33" i="2"/>
  <c r="J27" i="2"/>
  <c r="H29" i="2"/>
  <c r="H30" i="2"/>
  <c r="H32" i="2"/>
  <c r="H33" i="2"/>
  <c r="B30" i="2"/>
  <c r="F28" i="2"/>
  <c r="F29" i="2"/>
  <c r="F30" i="2"/>
  <c r="F32" i="2"/>
  <c r="F33" i="2"/>
  <c r="F27" i="2"/>
  <c r="F31" i="2"/>
  <c r="K7" i="5" l="1"/>
  <c r="N1" i="13"/>
  <c r="O702" i="12"/>
  <c r="N702" i="12"/>
  <c r="O701" i="12"/>
  <c r="N701" i="12"/>
  <c r="O700" i="12"/>
  <c r="N700" i="12"/>
  <c r="O699" i="12"/>
  <c r="N699" i="12"/>
  <c r="O698" i="12"/>
  <c r="N698" i="12"/>
  <c r="O697" i="12"/>
  <c r="N697" i="12"/>
  <c r="O696" i="12"/>
  <c r="N696" i="12"/>
  <c r="O695" i="12"/>
  <c r="N695" i="12"/>
  <c r="O694" i="12"/>
  <c r="N694" i="12"/>
  <c r="O693" i="12"/>
  <c r="N693" i="12"/>
  <c r="O692" i="12"/>
  <c r="N692" i="12"/>
  <c r="O691" i="12"/>
  <c r="N691" i="12"/>
  <c r="O690" i="12"/>
  <c r="N690" i="12"/>
  <c r="O689" i="12"/>
  <c r="N689" i="12"/>
  <c r="O688" i="12"/>
  <c r="N688" i="12"/>
  <c r="O687" i="12"/>
  <c r="N687" i="12"/>
  <c r="O686" i="12"/>
  <c r="N686" i="12"/>
  <c r="O685" i="12"/>
  <c r="N685" i="12"/>
  <c r="O684" i="12"/>
  <c r="N684" i="12"/>
  <c r="O683" i="12"/>
  <c r="N683" i="12"/>
  <c r="O682" i="12"/>
  <c r="N682" i="12"/>
  <c r="O681" i="12"/>
  <c r="N681" i="12"/>
  <c r="O680" i="12"/>
  <c r="N680" i="12"/>
  <c r="O679" i="12"/>
  <c r="N679" i="12"/>
  <c r="O678" i="12"/>
  <c r="N678" i="12"/>
  <c r="O677" i="12"/>
  <c r="N677" i="12"/>
  <c r="O676" i="12"/>
  <c r="N676" i="12"/>
  <c r="O675" i="12"/>
  <c r="N675" i="12"/>
  <c r="O674" i="12"/>
  <c r="N674" i="12"/>
  <c r="O673" i="12"/>
  <c r="N673" i="12"/>
  <c r="O672" i="12"/>
  <c r="N672" i="12"/>
  <c r="O671" i="12"/>
  <c r="N671" i="12"/>
  <c r="O670" i="12"/>
  <c r="N670" i="12"/>
  <c r="O669" i="12"/>
  <c r="N669" i="12"/>
  <c r="O668" i="12"/>
  <c r="N668" i="12"/>
  <c r="O667" i="12"/>
  <c r="N667" i="12"/>
  <c r="O666" i="12"/>
  <c r="N666" i="12"/>
  <c r="O665" i="12"/>
  <c r="N665" i="12"/>
  <c r="O664" i="12"/>
  <c r="N664" i="12"/>
  <c r="O663" i="12"/>
  <c r="N663" i="12"/>
  <c r="O662" i="12"/>
  <c r="N662" i="12"/>
  <c r="O661" i="12"/>
  <c r="N661" i="12"/>
  <c r="O660" i="12"/>
  <c r="N660" i="12"/>
  <c r="O659" i="12"/>
  <c r="N659" i="12"/>
  <c r="O658" i="12"/>
  <c r="N658" i="12"/>
  <c r="O657" i="12"/>
  <c r="N657" i="12"/>
  <c r="O656" i="12"/>
  <c r="N656" i="12"/>
  <c r="O655" i="12"/>
  <c r="N655" i="12"/>
  <c r="O654" i="12"/>
  <c r="N654" i="12"/>
  <c r="O653" i="12"/>
  <c r="N653" i="12"/>
  <c r="O652" i="12"/>
  <c r="N652" i="12"/>
  <c r="O651" i="12"/>
  <c r="N651" i="12"/>
  <c r="O650" i="12"/>
  <c r="N650" i="12"/>
  <c r="O649" i="12"/>
  <c r="N649" i="12"/>
  <c r="O648" i="12"/>
  <c r="N648" i="12"/>
  <c r="O647" i="12"/>
  <c r="N647" i="12"/>
  <c r="O646" i="12"/>
  <c r="N646" i="12"/>
  <c r="O645" i="12"/>
  <c r="N645" i="12"/>
  <c r="O644" i="12"/>
  <c r="N644" i="12"/>
  <c r="O643" i="12"/>
  <c r="N643" i="12"/>
  <c r="O642" i="12"/>
  <c r="N642" i="12"/>
  <c r="O641" i="12"/>
  <c r="N641" i="12"/>
  <c r="O640" i="12"/>
  <c r="N640" i="12"/>
  <c r="O639" i="12"/>
  <c r="N639" i="12"/>
  <c r="O638" i="12"/>
  <c r="N638" i="12"/>
  <c r="O637" i="12"/>
  <c r="N637" i="12"/>
  <c r="O636" i="12"/>
  <c r="N636" i="12"/>
  <c r="O635" i="12"/>
  <c r="N635" i="12"/>
  <c r="O634" i="12"/>
  <c r="N634" i="12"/>
  <c r="O633" i="12"/>
  <c r="N633" i="12"/>
  <c r="O632" i="12"/>
  <c r="N632" i="12"/>
  <c r="O631" i="12"/>
  <c r="N631" i="12"/>
  <c r="O630" i="12"/>
  <c r="N630" i="12"/>
  <c r="O629" i="12"/>
  <c r="N629" i="12"/>
  <c r="O628" i="12"/>
  <c r="N628" i="12"/>
  <c r="O627" i="12"/>
  <c r="N627" i="12"/>
  <c r="O626" i="12"/>
  <c r="N626" i="12"/>
  <c r="O625" i="12"/>
  <c r="N625" i="12"/>
  <c r="O624" i="12"/>
  <c r="N624" i="12"/>
  <c r="O623" i="12"/>
  <c r="N623" i="12"/>
  <c r="O622" i="12"/>
  <c r="N622" i="12"/>
  <c r="O621" i="12"/>
  <c r="N621" i="12"/>
  <c r="O620" i="12"/>
  <c r="N620" i="12"/>
  <c r="O619" i="12"/>
  <c r="N619" i="12"/>
  <c r="O618" i="12"/>
  <c r="N618" i="12"/>
  <c r="O617" i="12"/>
  <c r="N617" i="12"/>
  <c r="O616" i="12"/>
  <c r="N616" i="12"/>
  <c r="O615" i="12"/>
  <c r="N615" i="12"/>
  <c r="O614" i="12"/>
  <c r="N614" i="12"/>
  <c r="O613" i="12"/>
  <c r="N613" i="12"/>
  <c r="O612" i="12"/>
  <c r="N612" i="12"/>
  <c r="O611" i="12"/>
  <c r="N611" i="12"/>
  <c r="O610" i="12"/>
  <c r="N610" i="12"/>
  <c r="O609" i="12"/>
  <c r="N609" i="12"/>
  <c r="O608" i="12"/>
  <c r="N608" i="12"/>
  <c r="O607" i="12"/>
  <c r="N607" i="12"/>
  <c r="O606" i="12"/>
  <c r="N606" i="12"/>
  <c r="O605" i="12"/>
  <c r="N605" i="12"/>
  <c r="O604" i="12"/>
  <c r="N604" i="12"/>
  <c r="O603" i="12"/>
  <c r="N603" i="12"/>
  <c r="O602" i="12"/>
  <c r="N602" i="12"/>
  <c r="O601" i="12"/>
  <c r="N601" i="12"/>
  <c r="O600" i="12"/>
  <c r="N600" i="12"/>
  <c r="O599" i="12"/>
  <c r="N599" i="12"/>
  <c r="O598" i="12"/>
  <c r="N598" i="12"/>
  <c r="O597" i="12"/>
  <c r="N597" i="12"/>
  <c r="O596" i="12"/>
  <c r="N596" i="12"/>
  <c r="O595" i="12"/>
  <c r="N595" i="12"/>
  <c r="O594" i="12"/>
  <c r="N594" i="12"/>
  <c r="O593" i="12"/>
  <c r="N593" i="12"/>
  <c r="O592" i="12"/>
  <c r="N592" i="12"/>
  <c r="O591" i="12"/>
  <c r="N591" i="12"/>
  <c r="O590" i="12"/>
  <c r="N590" i="12"/>
  <c r="O589" i="12"/>
  <c r="N589" i="12"/>
  <c r="O588" i="12"/>
  <c r="N588" i="12"/>
  <c r="O587" i="12"/>
  <c r="N587" i="12"/>
  <c r="O586" i="12"/>
  <c r="N586" i="12"/>
  <c r="O585" i="12"/>
  <c r="N585" i="12"/>
  <c r="O584" i="12"/>
  <c r="N584" i="12"/>
  <c r="O583" i="12"/>
  <c r="N583" i="12"/>
  <c r="O582" i="12"/>
  <c r="N582" i="12"/>
  <c r="O581" i="12"/>
  <c r="N581" i="12"/>
  <c r="O580" i="12"/>
  <c r="N580" i="12"/>
  <c r="O579" i="12"/>
  <c r="N579" i="12"/>
  <c r="O578" i="12"/>
  <c r="N578" i="12"/>
  <c r="O577" i="12"/>
  <c r="N577" i="12"/>
  <c r="O576" i="12"/>
  <c r="N576" i="12"/>
  <c r="O575" i="12"/>
  <c r="N575" i="12"/>
  <c r="O574" i="12"/>
  <c r="N574" i="12"/>
  <c r="O573" i="12"/>
  <c r="N573" i="12"/>
  <c r="O572" i="12"/>
  <c r="N572" i="12"/>
  <c r="O571" i="12"/>
  <c r="N571" i="12"/>
  <c r="O570" i="12"/>
  <c r="N570" i="12"/>
  <c r="O569" i="12"/>
  <c r="N569" i="12"/>
  <c r="O568" i="12"/>
  <c r="N568" i="12"/>
  <c r="O567" i="12"/>
  <c r="N567" i="12"/>
  <c r="O566" i="12"/>
  <c r="N566" i="12"/>
  <c r="O565" i="12"/>
  <c r="N565" i="12"/>
  <c r="O564" i="12"/>
  <c r="N564" i="12"/>
  <c r="O563" i="12"/>
  <c r="N563" i="12"/>
  <c r="O562" i="12"/>
  <c r="N562" i="12"/>
  <c r="O561" i="12"/>
  <c r="N561" i="12"/>
  <c r="O560" i="12"/>
  <c r="N560" i="12"/>
  <c r="O559" i="12"/>
  <c r="N559" i="12"/>
  <c r="O558" i="12"/>
  <c r="N558" i="12"/>
  <c r="O557" i="12"/>
  <c r="N557" i="12"/>
  <c r="O556" i="12"/>
  <c r="N556" i="12"/>
  <c r="O555" i="12"/>
  <c r="N555" i="12"/>
  <c r="O554" i="12"/>
  <c r="N554" i="12"/>
  <c r="O553" i="12"/>
  <c r="N553" i="12"/>
  <c r="O552" i="12"/>
  <c r="N552" i="12"/>
  <c r="O551" i="12"/>
  <c r="N551" i="12"/>
  <c r="O550" i="12"/>
  <c r="N550" i="12"/>
  <c r="O549" i="12"/>
  <c r="N549" i="12"/>
  <c r="O548" i="12"/>
  <c r="N548" i="12"/>
  <c r="O547" i="12"/>
  <c r="N547" i="12"/>
  <c r="O546" i="12"/>
  <c r="N546" i="12"/>
  <c r="O545" i="12"/>
  <c r="N545" i="12"/>
  <c r="O544" i="12"/>
  <c r="N544" i="12"/>
  <c r="O543" i="12"/>
  <c r="N543" i="12"/>
  <c r="O542" i="12"/>
  <c r="N542" i="12"/>
  <c r="O541" i="12"/>
  <c r="N541" i="12"/>
  <c r="O540" i="12"/>
  <c r="N540" i="12"/>
  <c r="O539" i="12"/>
  <c r="N539" i="12"/>
  <c r="O538" i="12"/>
  <c r="N538" i="12"/>
  <c r="O537" i="12"/>
  <c r="N537" i="12"/>
  <c r="O536" i="12"/>
  <c r="N536" i="12"/>
  <c r="O535" i="12"/>
  <c r="N535" i="12"/>
  <c r="O534" i="12"/>
  <c r="N534" i="12"/>
  <c r="O533" i="12"/>
  <c r="N533" i="12"/>
  <c r="O532" i="12"/>
  <c r="N532" i="12"/>
  <c r="O531" i="12"/>
  <c r="N531" i="12"/>
  <c r="O530" i="12"/>
  <c r="N530" i="12"/>
  <c r="O529" i="12"/>
  <c r="N529" i="12"/>
  <c r="O528" i="12"/>
  <c r="N528" i="12"/>
  <c r="O527" i="12"/>
  <c r="N527" i="12"/>
  <c r="O526" i="12"/>
  <c r="N526" i="12"/>
  <c r="O525" i="12"/>
  <c r="N525" i="12"/>
  <c r="O524" i="12"/>
  <c r="N524" i="12"/>
  <c r="O523" i="12"/>
  <c r="N523" i="12"/>
  <c r="O522" i="12"/>
  <c r="N522" i="12"/>
  <c r="O521" i="12"/>
  <c r="N521" i="12"/>
  <c r="O520" i="12"/>
  <c r="N520" i="12"/>
  <c r="O519" i="12"/>
  <c r="N519" i="12"/>
  <c r="O518" i="12"/>
  <c r="N518" i="12"/>
  <c r="O517" i="12"/>
  <c r="N517" i="12"/>
  <c r="O516" i="12"/>
  <c r="N516" i="12"/>
  <c r="O515" i="12"/>
  <c r="N515" i="12"/>
  <c r="O514" i="12"/>
  <c r="N514" i="12"/>
  <c r="O513" i="12"/>
  <c r="N513" i="12"/>
  <c r="O512" i="12"/>
  <c r="N512" i="12"/>
  <c r="O511" i="12"/>
  <c r="N511" i="12"/>
  <c r="O510" i="12"/>
  <c r="N510" i="12"/>
  <c r="O509" i="12"/>
  <c r="N509" i="12"/>
  <c r="O508" i="12"/>
  <c r="N508" i="12"/>
  <c r="O507" i="12"/>
  <c r="N507" i="12"/>
  <c r="O506" i="12"/>
  <c r="N506" i="12"/>
  <c r="O505" i="12"/>
  <c r="N505" i="12"/>
  <c r="O504" i="12"/>
  <c r="N504" i="12"/>
  <c r="O503" i="12"/>
  <c r="N503" i="12"/>
  <c r="O502" i="12"/>
  <c r="N502" i="12"/>
  <c r="O501" i="12"/>
  <c r="N501" i="12"/>
  <c r="O500" i="12"/>
  <c r="N500" i="12"/>
  <c r="O499" i="12"/>
  <c r="N499" i="12"/>
  <c r="O498" i="12"/>
  <c r="N498" i="12"/>
  <c r="O497" i="12"/>
  <c r="N497" i="12"/>
  <c r="O496" i="12"/>
  <c r="N496" i="12"/>
  <c r="O495" i="12"/>
  <c r="N495" i="12"/>
  <c r="O494" i="12"/>
  <c r="N494" i="12"/>
  <c r="O493" i="12"/>
  <c r="N493" i="12"/>
  <c r="O492" i="12"/>
  <c r="N492" i="12"/>
  <c r="O491" i="12"/>
  <c r="N491" i="12"/>
  <c r="O490" i="12"/>
  <c r="N490" i="12"/>
  <c r="O489" i="12"/>
  <c r="N489" i="12"/>
  <c r="O488" i="12"/>
  <c r="N488" i="12"/>
  <c r="O487" i="12"/>
  <c r="N487" i="12"/>
  <c r="O486" i="12"/>
  <c r="N486" i="12"/>
  <c r="O485" i="12"/>
  <c r="N485" i="12"/>
  <c r="O484" i="12"/>
  <c r="N484" i="12"/>
  <c r="O483" i="12"/>
  <c r="N483" i="12"/>
  <c r="O482" i="12"/>
  <c r="N482" i="12"/>
  <c r="O481" i="12"/>
  <c r="N481" i="12"/>
  <c r="O480" i="12"/>
  <c r="N480" i="12"/>
  <c r="O479" i="12"/>
  <c r="N479" i="12"/>
  <c r="O478" i="12"/>
  <c r="N478" i="12"/>
  <c r="O477" i="12"/>
  <c r="N477" i="12"/>
  <c r="O476" i="12"/>
  <c r="N476" i="12"/>
  <c r="O475" i="12"/>
  <c r="N475" i="12"/>
  <c r="O474" i="12"/>
  <c r="N474" i="12"/>
  <c r="O473" i="12"/>
  <c r="N473" i="12"/>
  <c r="O472" i="12"/>
  <c r="N472" i="12"/>
  <c r="O471" i="12"/>
  <c r="N471" i="12"/>
  <c r="O470" i="12"/>
  <c r="N470" i="12"/>
  <c r="O469" i="12"/>
  <c r="N469" i="12"/>
  <c r="O468" i="12"/>
  <c r="N468" i="12"/>
  <c r="O467" i="12"/>
  <c r="N467" i="12"/>
  <c r="O466" i="12"/>
  <c r="N466" i="12"/>
  <c r="O465" i="12"/>
  <c r="N465" i="12"/>
  <c r="O464" i="12"/>
  <c r="N464" i="12"/>
  <c r="O463" i="12"/>
  <c r="N463" i="12"/>
  <c r="O462" i="12"/>
  <c r="N462" i="12"/>
  <c r="O461" i="12"/>
  <c r="N461" i="12"/>
  <c r="O460" i="12"/>
  <c r="N460" i="12"/>
  <c r="O459" i="12"/>
  <c r="N459" i="12"/>
  <c r="O458" i="12"/>
  <c r="N458" i="12"/>
  <c r="O457" i="12"/>
  <c r="N457" i="12"/>
  <c r="O456" i="12"/>
  <c r="N456" i="12"/>
  <c r="O455" i="12"/>
  <c r="N455" i="12"/>
  <c r="O454" i="12"/>
  <c r="N454" i="12"/>
  <c r="O453" i="12"/>
  <c r="N453" i="12"/>
  <c r="O452" i="12"/>
  <c r="N452" i="12"/>
  <c r="O451" i="12"/>
  <c r="N451" i="12"/>
  <c r="O450" i="12"/>
  <c r="N450" i="12"/>
  <c r="O449" i="12"/>
  <c r="N449" i="12"/>
  <c r="O448" i="12"/>
  <c r="N448" i="12"/>
  <c r="O447" i="12"/>
  <c r="N447" i="12"/>
  <c r="O446" i="12"/>
  <c r="N446" i="12"/>
  <c r="O445" i="12"/>
  <c r="N445" i="12"/>
  <c r="O444" i="12"/>
  <c r="N444" i="12"/>
  <c r="O443" i="12"/>
  <c r="N443" i="12"/>
  <c r="O442" i="12"/>
  <c r="N442" i="12"/>
  <c r="O441" i="12"/>
  <c r="N441" i="12"/>
  <c r="O440" i="12"/>
  <c r="N440" i="12"/>
  <c r="O439" i="12"/>
  <c r="N439" i="12"/>
  <c r="O438" i="12"/>
  <c r="N438" i="12"/>
  <c r="O437" i="12"/>
  <c r="N437" i="12"/>
  <c r="O436" i="12"/>
  <c r="N436" i="12"/>
  <c r="O435" i="12"/>
  <c r="N435" i="12"/>
  <c r="O434" i="12"/>
  <c r="N434" i="12"/>
  <c r="O433" i="12"/>
  <c r="N433" i="12"/>
  <c r="O432" i="12"/>
  <c r="N432" i="12"/>
  <c r="O431" i="12"/>
  <c r="N431" i="12"/>
  <c r="O430" i="12"/>
  <c r="N430" i="12"/>
  <c r="O429" i="12"/>
  <c r="N429" i="12"/>
  <c r="O428" i="12"/>
  <c r="N428" i="12"/>
  <c r="O427" i="12"/>
  <c r="N427" i="12"/>
  <c r="O426" i="12"/>
  <c r="N426" i="12"/>
  <c r="O425" i="12"/>
  <c r="N425" i="12"/>
  <c r="O424" i="12"/>
  <c r="N424" i="12"/>
  <c r="O423" i="12"/>
  <c r="N423" i="12"/>
  <c r="O422" i="12"/>
  <c r="N422" i="12"/>
  <c r="O421" i="12"/>
  <c r="N421" i="12"/>
  <c r="O420" i="12"/>
  <c r="N420" i="12"/>
  <c r="O419" i="12"/>
  <c r="N419" i="12"/>
  <c r="O418" i="12"/>
  <c r="N418" i="12"/>
  <c r="O417" i="12"/>
  <c r="N417" i="12"/>
  <c r="O416" i="12"/>
  <c r="N416" i="12"/>
  <c r="O415" i="12"/>
  <c r="N415" i="12"/>
  <c r="O414" i="12"/>
  <c r="N414" i="12"/>
  <c r="O413" i="12"/>
  <c r="N413" i="12"/>
  <c r="O412" i="12"/>
  <c r="N412" i="12"/>
  <c r="O411" i="12"/>
  <c r="N411" i="12"/>
  <c r="O410" i="12"/>
  <c r="N410" i="12"/>
  <c r="O409" i="12"/>
  <c r="N409" i="12"/>
  <c r="O408" i="12"/>
  <c r="N408" i="12"/>
  <c r="O407" i="12"/>
  <c r="N407" i="12"/>
  <c r="O406" i="12"/>
  <c r="N406" i="12"/>
  <c r="O405" i="12"/>
  <c r="N405" i="12"/>
  <c r="O404" i="12"/>
  <c r="N404" i="12"/>
  <c r="O403" i="12"/>
  <c r="N403" i="12"/>
  <c r="O402" i="12"/>
  <c r="N402" i="12"/>
  <c r="O401" i="12"/>
  <c r="N401" i="12"/>
  <c r="O400" i="12"/>
  <c r="N400" i="12"/>
  <c r="O399" i="12"/>
  <c r="N399" i="12"/>
  <c r="O398" i="12"/>
  <c r="N398" i="12"/>
  <c r="O397" i="12"/>
  <c r="N397" i="12"/>
  <c r="O396" i="12"/>
  <c r="N396" i="12"/>
  <c r="O395" i="12"/>
  <c r="N395" i="12"/>
  <c r="O394" i="12"/>
  <c r="N394" i="12"/>
  <c r="O393" i="12"/>
  <c r="N393" i="12"/>
  <c r="O392" i="12"/>
  <c r="N392" i="12"/>
  <c r="O391" i="12"/>
  <c r="N391" i="12"/>
  <c r="O390" i="12"/>
  <c r="N390" i="12"/>
  <c r="O389" i="12"/>
  <c r="N389" i="12"/>
  <c r="O388" i="12"/>
  <c r="N388" i="12"/>
  <c r="O387" i="12"/>
  <c r="N387" i="12"/>
  <c r="O386" i="12"/>
  <c r="N386" i="12"/>
  <c r="O385" i="12"/>
  <c r="N385" i="12"/>
  <c r="O384" i="12"/>
  <c r="N384" i="12"/>
  <c r="O383" i="12"/>
  <c r="N383" i="12"/>
  <c r="O382" i="12"/>
  <c r="N382" i="12"/>
  <c r="O381" i="12"/>
  <c r="N381" i="12"/>
  <c r="O380" i="12"/>
  <c r="N380" i="12"/>
  <c r="O379" i="12"/>
  <c r="N379" i="12"/>
  <c r="O378" i="12"/>
  <c r="N378" i="12"/>
  <c r="O377" i="12"/>
  <c r="N377" i="12"/>
  <c r="O376" i="12"/>
  <c r="N376" i="12"/>
  <c r="O375" i="12"/>
  <c r="N375" i="12"/>
  <c r="O374" i="12"/>
  <c r="N374" i="12"/>
  <c r="O373" i="12"/>
  <c r="N373" i="12"/>
  <c r="O372" i="12"/>
  <c r="N372" i="12"/>
  <c r="O371" i="12"/>
  <c r="N371" i="12"/>
  <c r="O370" i="12"/>
  <c r="N370" i="12"/>
  <c r="O369" i="12"/>
  <c r="N369" i="12"/>
  <c r="O368" i="12"/>
  <c r="N368" i="12"/>
  <c r="O367" i="12"/>
  <c r="N367" i="12"/>
  <c r="O366" i="12"/>
  <c r="N366" i="12"/>
  <c r="O365" i="12"/>
  <c r="N365" i="12"/>
  <c r="O364" i="12"/>
  <c r="N364" i="12"/>
  <c r="O363" i="12"/>
  <c r="N363" i="12"/>
  <c r="O362" i="12"/>
  <c r="N362" i="12"/>
  <c r="O361" i="12"/>
  <c r="N361" i="12"/>
  <c r="O360" i="12"/>
  <c r="N360" i="12"/>
  <c r="O359" i="12"/>
  <c r="N359" i="12"/>
  <c r="O358" i="12"/>
  <c r="N358" i="12"/>
  <c r="O357" i="12"/>
  <c r="N357" i="12"/>
  <c r="O356" i="12"/>
  <c r="N356" i="12"/>
  <c r="O355" i="12"/>
  <c r="N355" i="12"/>
  <c r="O354" i="12"/>
  <c r="N354" i="12"/>
  <c r="O353" i="12"/>
  <c r="N353" i="12"/>
  <c r="O352" i="12"/>
  <c r="N352" i="12"/>
  <c r="O351" i="12"/>
  <c r="N351" i="12"/>
  <c r="O350" i="12"/>
  <c r="N350" i="12"/>
  <c r="O349" i="12"/>
  <c r="N349" i="12"/>
  <c r="O348" i="12"/>
  <c r="N348" i="12"/>
  <c r="O347" i="12"/>
  <c r="N347" i="12"/>
  <c r="O346" i="12"/>
  <c r="N346" i="12"/>
  <c r="O345" i="12"/>
  <c r="N345" i="12"/>
  <c r="O344" i="12"/>
  <c r="N344" i="12"/>
  <c r="O343" i="12"/>
  <c r="N343" i="12"/>
  <c r="O342" i="12"/>
  <c r="N342" i="12"/>
  <c r="O341" i="12"/>
  <c r="N341" i="12"/>
  <c r="O340" i="12"/>
  <c r="N340" i="12"/>
  <c r="O339" i="12"/>
  <c r="N339" i="12"/>
  <c r="O338" i="12"/>
  <c r="N338" i="12"/>
  <c r="O337" i="12"/>
  <c r="N337" i="12"/>
  <c r="O336" i="12"/>
  <c r="N336" i="12"/>
  <c r="O335" i="12"/>
  <c r="N335" i="12"/>
  <c r="O334" i="12"/>
  <c r="N334" i="12"/>
  <c r="O333" i="12"/>
  <c r="N333" i="12"/>
  <c r="O332" i="12"/>
  <c r="N332" i="12"/>
  <c r="O331" i="12"/>
  <c r="N331" i="12"/>
  <c r="O330" i="12"/>
  <c r="N330" i="12"/>
  <c r="O329" i="12"/>
  <c r="N329" i="12"/>
  <c r="O328" i="12"/>
  <c r="N328" i="12"/>
  <c r="O327" i="12"/>
  <c r="N327" i="12"/>
  <c r="O326" i="12"/>
  <c r="N326" i="12"/>
  <c r="O325" i="12"/>
  <c r="N325" i="12"/>
  <c r="O324" i="12"/>
  <c r="N324" i="12"/>
  <c r="O323" i="12"/>
  <c r="N323" i="12"/>
  <c r="O322" i="12"/>
  <c r="N322" i="12"/>
  <c r="O321" i="12"/>
  <c r="N321" i="12"/>
  <c r="O320" i="12"/>
  <c r="N320" i="12"/>
  <c r="O319" i="12"/>
  <c r="N319" i="12"/>
  <c r="O318" i="12"/>
  <c r="N318" i="12"/>
  <c r="O317" i="12"/>
  <c r="N317" i="12"/>
  <c r="O316" i="12"/>
  <c r="N316" i="12"/>
  <c r="O315" i="12"/>
  <c r="N315" i="12"/>
  <c r="O314" i="12"/>
  <c r="N314" i="12"/>
  <c r="O313" i="12"/>
  <c r="N313" i="12"/>
  <c r="O312" i="12"/>
  <c r="N312" i="12"/>
  <c r="O311" i="12"/>
  <c r="N311" i="12"/>
  <c r="O310" i="12"/>
  <c r="N310" i="12"/>
  <c r="O309" i="12"/>
  <c r="N309" i="12"/>
  <c r="O308" i="12"/>
  <c r="N308" i="12"/>
  <c r="O307" i="12"/>
  <c r="N307" i="12"/>
  <c r="O306" i="12"/>
  <c r="N306" i="12"/>
  <c r="O305" i="12"/>
  <c r="N305" i="12"/>
  <c r="O304" i="12"/>
  <c r="N304" i="12"/>
  <c r="O303" i="12"/>
  <c r="N303" i="12"/>
  <c r="O302" i="12"/>
  <c r="N302" i="12"/>
  <c r="O301" i="12"/>
  <c r="N301" i="12"/>
  <c r="O300" i="12"/>
  <c r="N300" i="12"/>
  <c r="O299" i="12"/>
  <c r="N299" i="12"/>
  <c r="O298" i="12"/>
  <c r="N298" i="12"/>
  <c r="O297" i="12"/>
  <c r="N297" i="12"/>
  <c r="O296" i="12"/>
  <c r="N296" i="12"/>
  <c r="O295" i="12"/>
  <c r="N295" i="12"/>
  <c r="O294" i="12"/>
  <c r="N294" i="12"/>
  <c r="O293" i="12"/>
  <c r="N293" i="12"/>
  <c r="O292" i="12"/>
  <c r="N292" i="12"/>
  <c r="O291" i="12"/>
  <c r="N291" i="12"/>
  <c r="O290" i="12"/>
  <c r="N290" i="12"/>
  <c r="O289" i="12"/>
  <c r="N289" i="12"/>
  <c r="O288" i="12"/>
  <c r="N288" i="12"/>
  <c r="O287" i="12"/>
  <c r="N287" i="12"/>
  <c r="O286" i="12"/>
  <c r="N286" i="12"/>
  <c r="O285" i="12"/>
  <c r="N285" i="12"/>
  <c r="O284" i="12"/>
  <c r="N284" i="12"/>
  <c r="O283" i="12"/>
  <c r="N283" i="12"/>
  <c r="O282" i="12"/>
  <c r="N282" i="12"/>
  <c r="O281" i="12"/>
  <c r="N281" i="12"/>
  <c r="O280" i="12"/>
  <c r="N280" i="12"/>
  <c r="O279" i="12"/>
  <c r="N279" i="12"/>
  <c r="O278" i="12"/>
  <c r="N278" i="12"/>
  <c r="O277" i="12"/>
  <c r="N277" i="12"/>
  <c r="O276" i="12"/>
  <c r="N276" i="12"/>
  <c r="O275" i="12"/>
  <c r="N275" i="12"/>
  <c r="O274" i="12"/>
  <c r="N274" i="12"/>
  <c r="O273" i="12"/>
  <c r="N273" i="12"/>
  <c r="O272" i="12"/>
  <c r="N272" i="12"/>
  <c r="O271" i="12"/>
  <c r="N271" i="12"/>
  <c r="O270" i="12"/>
  <c r="N270" i="12"/>
  <c r="O269" i="12"/>
  <c r="N269" i="12"/>
  <c r="O268" i="12"/>
  <c r="N268" i="12"/>
  <c r="O267" i="12"/>
  <c r="N267" i="12"/>
  <c r="O266" i="12"/>
  <c r="N266" i="12"/>
  <c r="O265" i="12"/>
  <c r="N265" i="12"/>
  <c r="O264" i="12"/>
  <c r="N264" i="12"/>
  <c r="O263" i="12"/>
  <c r="N263" i="12"/>
  <c r="O262" i="12"/>
  <c r="N262" i="12"/>
  <c r="O261" i="12"/>
  <c r="N261" i="12"/>
  <c r="O260" i="12"/>
  <c r="N260" i="12"/>
  <c r="O259" i="12"/>
  <c r="N259" i="12"/>
  <c r="O258" i="12"/>
  <c r="N258" i="12"/>
  <c r="O257" i="12"/>
  <c r="N257" i="12"/>
  <c r="O256" i="12"/>
  <c r="N256" i="12"/>
  <c r="O255" i="12"/>
  <c r="N255" i="12"/>
  <c r="O254" i="12"/>
  <c r="N254" i="12"/>
  <c r="O253" i="12"/>
  <c r="N253" i="12"/>
  <c r="O252" i="12"/>
  <c r="N252" i="12"/>
  <c r="O251" i="12"/>
  <c r="N251" i="12"/>
  <c r="O250" i="12"/>
  <c r="N250" i="12"/>
  <c r="O249" i="12"/>
  <c r="N249" i="12"/>
  <c r="O248" i="12"/>
  <c r="N248" i="12"/>
  <c r="O247" i="12"/>
  <c r="N247" i="12"/>
  <c r="O246" i="12"/>
  <c r="N246" i="12"/>
  <c r="O245" i="12"/>
  <c r="N245" i="12"/>
  <c r="O244" i="12"/>
  <c r="N244" i="12"/>
  <c r="O243" i="12"/>
  <c r="N243" i="12"/>
  <c r="O242" i="12"/>
  <c r="N242" i="12"/>
  <c r="O241" i="12"/>
  <c r="N241" i="12"/>
  <c r="O240" i="12"/>
  <c r="N240" i="12"/>
  <c r="O239" i="12"/>
  <c r="N239" i="12"/>
  <c r="O238" i="12"/>
  <c r="N238" i="12"/>
  <c r="O237" i="12"/>
  <c r="N237" i="12"/>
  <c r="O236" i="12"/>
  <c r="N236" i="12"/>
  <c r="O235" i="12"/>
  <c r="N235" i="12"/>
  <c r="O234" i="12"/>
  <c r="N234" i="12"/>
  <c r="O233" i="12"/>
  <c r="N233" i="12"/>
  <c r="O232" i="12"/>
  <c r="N232" i="12"/>
  <c r="O231" i="12"/>
  <c r="N231" i="12"/>
  <c r="O230" i="12"/>
  <c r="N230" i="12"/>
  <c r="O229" i="12"/>
  <c r="N229" i="12"/>
  <c r="O228" i="12"/>
  <c r="N228" i="12"/>
  <c r="O227" i="12"/>
  <c r="N227" i="12"/>
  <c r="O226" i="12"/>
  <c r="N226" i="12"/>
  <c r="O225" i="12"/>
  <c r="N225" i="12"/>
  <c r="O224" i="12"/>
  <c r="N224" i="12"/>
  <c r="O223" i="12"/>
  <c r="N223" i="12"/>
  <c r="O222" i="12"/>
  <c r="N222" i="12"/>
  <c r="O221" i="12"/>
  <c r="N221" i="12"/>
  <c r="O220" i="12"/>
  <c r="N220" i="12"/>
  <c r="O219" i="12"/>
  <c r="N219" i="12"/>
  <c r="O218" i="12"/>
  <c r="N218" i="12"/>
  <c r="O217" i="12"/>
  <c r="N217" i="12"/>
  <c r="O216" i="12"/>
  <c r="N216" i="12"/>
  <c r="O215" i="12"/>
  <c r="N215" i="12"/>
  <c r="O214" i="12"/>
  <c r="N214" i="12"/>
  <c r="O213" i="12"/>
  <c r="N213" i="12"/>
  <c r="O212" i="12"/>
  <c r="N212" i="12"/>
  <c r="O211" i="12"/>
  <c r="N211" i="12"/>
  <c r="O210" i="12"/>
  <c r="N210" i="12"/>
  <c r="O209" i="12"/>
  <c r="N209" i="12"/>
  <c r="O208" i="12"/>
  <c r="N208" i="12"/>
  <c r="O207" i="12"/>
  <c r="N207" i="12"/>
  <c r="O206" i="12"/>
  <c r="N206" i="12"/>
  <c r="O205" i="12"/>
  <c r="N205" i="12"/>
  <c r="O204" i="12"/>
  <c r="N204" i="12"/>
  <c r="O203" i="12"/>
  <c r="N203" i="12"/>
  <c r="O202" i="12"/>
  <c r="N202" i="12"/>
  <c r="O201" i="12"/>
  <c r="N201" i="12"/>
  <c r="O200" i="12"/>
  <c r="N200" i="12"/>
  <c r="O199" i="12"/>
  <c r="N199" i="12"/>
  <c r="O198" i="12"/>
  <c r="N198" i="12"/>
  <c r="O197" i="12"/>
  <c r="N197" i="12"/>
  <c r="O196" i="12"/>
  <c r="N196" i="12"/>
  <c r="O195" i="12"/>
  <c r="N195" i="12"/>
  <c r="O194" i="12"/>
  <c r="N194" i="12"/>
  <c r="O193" i="12"/>
  <c r="N193" i="12"/>
  <c r="O192" i="12"/>
  <c r="N192" i="12"/>
  <c r="O191" i="12"/>
  <c r="N191" i="12"/>
  <c r="O190" i="12"/>
  <c r="N190" i="12"/>
  <c r="O189" i="12"/>
  <c r="N189" i="12"/>
  <c r="O188" i="12"/>
  <c r="N188" i="12"/>
  <c r="O187" i="12"/>
  <c r="N187" i="12"/>
  <c r="O186" i="12"/>
  <c r="N186" i="12"/>
  <c r="O185" i="12"/>
  <c r="N185" i="12"/>
  <c r="O184" i="12"/>
  <c r="N184" i="12"/>
  <c r="O183" i="12"/>
  <c r="N183" i="12"/>
  <c r="O182" i="12"/>
  <c r="N182" i="12"/>
  <c r="O181" i="12"/>
  <c r="N181" i="12"/>
  <c r="O180" i="12"/>
  <c r="N180" i="12"/>
  <c r="O179" i="12"/>
  <c r="N179" i="12"/>
  <c r="O178" i="12"/>
  <c r="N178" i="12"/>
  <c r="O177" i="12"/>
  <c r="N177" i="12"/>
  <c r="O176" i="12"/>
  <c r="N176" i="12"/>
  <c r="O175" i="12"/>
  <c r="N175" i="12"/>
  <c r="O174" i="12"/>
  <c r="N174" i="12"/>
  <c r="O173" i="12"/>
  <c r="N173" i="12"/>
  <c r="O172" i="12"/>
  <c r="N172" i="12"/>
  <c r="O171" i="12"/>
  <c r="N171" i="12"/>
  <c r="O170" i="12"/>
  <c r="N170" i="12"/>
  <c r="O169" i="12"/>
  <c r="N169" i="12"/>
  <c r="O168" i="12"/>
  <c r="N168" i="12"/>
  <c r="R1" i="12"/>
  <c r="V1" i="12" s="1"/>
  <c r="I51" i="9"/>
  <c r="H51" i="9"/>
  <c r="G51" i="9"/>
  <c r="F51" i="9"/>
  <c r="E51" i="9"/>
  <c r="D51" i="9"/>
  <c r="I28" i="8"/>
  <c r="B28" i="8" s="1"/>
  <c r="I27" i="8"/>
  <c r="B27" i="8" s="1"/>
  <c r="I26" i="8"/>
  <c r="B26" i="8" s="1"/>
  <c r="I25" i="8"/>
  <c r="B25" i="8" s="1"/>
  <c r="I24" i="8"/>
  <c r="B24" i="8" s="1"/>
  <c r="I23" i="8"/>
  <c r="B23" i="8" s="1"/>
  <c r="I22" i="8"/>
  <c r="B22" i="8" s="1"/>
  <c r="I21" i="8"/>
  <c r="B21" i="8" s="1"/>
  <c r="I19" i="8"/>
  <c r="B19" i="8" s="1"/>
  <c r="I18" i="8"/>
  <c r="B18" i="8" s="1"/>
  <c r="I17" i="8"/>
  <c r="B17" i="8" s="1"/>
  <c r="I16" i="8"/>
  <c r="B16" i="8" s="1"/>
  <c r="I15" i="8"/>
  <c r="B15" i="8" s="1"/>
  <c r="I14" i="8"/>
  <c r="B14" i="8" s="1"/>
  <c r="I13" i="8"/>
  <c r="B13" i="8" s="1"/>
  <c r="I12" i="8"/>
  <c r="B12" i="8" s="1"/>
  <c r="I11" i="8"/>
  <c r="I10" i="8"/>
  <c r="B10" i="8" s="1"/>
  <c r="I9" i="8"/>
  <c r="B9" i="8" s="1"/>
  <c r="I8" i="8"/>
  <c r="B8" i="8" s="1"/>
  <c r="I7" i="8"/>
  <c r="B7" i="8" s="1"/>
  <c r="I6" i="8"/>
  <c r="B6" i="8" s="1"/>
  <c r="I5" i="8"/>
  <c r="B5" i="8" s="1"/>
  <c r="I4" i="8"/>
  <c r="B4" i="8" s="1"/>
  <c r="I3" i="8"/>
  <c r="B3" i="8" s="1"/>
  <c r="B1" i="8"/>
  <c r="M8" i="7"/>
  <c r="G8" i="7"/>
  <c r="E8" i="7"/>
  <c r="D95" i="6"/>
  <c r="M26" i="3" s="1"/>
  <c r="C95" i="6"/>
  <c r="L26" i="3" s="1"/>
  <c r="D94" i="6"/>
  <c r="M25" i="3" s="1"/>
  <c r="C94" i="6"/>
  <c r="L25" i="3" s="1"/>
  <c r="D93" i="6"/>
  <c r="C93" i="6"/>
  <c r="L24" i="3" s="1"/>
  <c r="D92" i="6"/>
  <c r="M23" i="3" s="1"/>
  <c r="C92" i="6"/>
  <c r="L23" i="3" s="1"/>
  <c r="D91" i="6"/>
  <c r="M22" i="3" s="1"/>
  <c r="C91" i="6"/>
  <c r="L22" i="3" s="1"/>
  <c r="D90" i="6"/>
  <c r="M21" i="3" s="1"/>
  <c r="C90" i="6"/>
  <c r="L21" i="3" s="1"/>
  <c r="D82" i="6"/>
  <c r="C82" i="6"/>
  <c r="F26" i="3" s="1"/>
  <c r="D81" i="6"/>
  <c r="G25" i="3" s="1"/>
  <c r="C81" i="6"/>
  <c r="F25" i="3" s="1"/>
  <c r="D80" i="6"/>
  <c r="G24" i="3" s="1"/>
  <c r="C80" i="6"/>
  <c r="F24" i="3" s="1"/>
  <c r="D79" i="6"/>
  <c r="G23" i="3" s="1"/>
  <c r="C79" i="6"/>
  <c r="D78" i="6"/>
  <c r="G22" i="3" s="1"/>
  <c r="C78" i="6"/>
  <c r="F22" i="3" s="1"/>
  <c r="D77" i="6"/>
  <c r="G21" i="3" s="1"/>
  <c r="C77" i="6"/>
  <c r="F21" i="3" s="1"/>
  <c r="D73" i="6"/>
  <c r="C21" i="3" s="1"/>
  <c r="C73" i="6"/>
  <c r="D64" i="6"/>
  <c r="G37" i="3" s="1"/>
  <c r="C64" i="6"/>
  <c r="F37" i="3" s="1"/>
  <c r="D63" i="6"/>
  <c r="G36" i="3" s="1"/>
  <c r="C63" i="6"/>
  <c r="F36" i="3" s="1"/>
  <c r="D62" i="6"/>
  <c r="G35" i="3" s="1"/>
  <c r="C62" i="6"/>
  <c r="F35" i="3" s="1"/>
  <c r="D61" i="6"/>
  <c r="G34" i="3" s="1"/>
  <c r="C61" i="6"/>
  <c r="F34" i="3" s="1"/>
  <c r="D60" i="6"/>
  <c r="G33" i="3" s="1"/>
  <c r="C60" i="6"/>
  <c r="D59" i="6"/>
  <c r="C59" i="6"/>
  <c r="F32" i="3" s="1"/>
  <c r="D49" i="6"/>
  <c r="C49" i="6"/>
  <c r="D48" i="6"/>
  <c r="C48" i="6"/>
  <c r="D47" i="6"/>
  <c r="C47" i="6"/>
  <c r="D46" i="6"/>
  <c r="C46" i="6"/>
  <c r="D45" i="6"/>
  <c r="C45" i="6"/>
  <c r="D44" i="6"/>
  <c r="C44" i="6"/>
  <c r="D43" i="6"/>
  <c r="C43" i="6"/>
  <c r="D42" i="6"/>
  <c r="C42" i="6"/>
  <c r="D41" i="6"/>
  <c r="C41" i="6"/>
  <c r="D27" i="6"/>
  <c r="M15" i="3" s="1"/>
  <c r="C27" i="6"/>
  <c r="L15" i="3" s="1"/>
  <c r="D26" i="6"/>
  <c r="M14" i="3" s="1"/>
  <c r="C26" i="6"/>
  <c r="L14" i="3" s="1"/>
  <c r="D25" i="6"/>
  <c r="M13" i="3" s="1"/>
  <c r="C25" i="6"/>
  <c r="L13" i="3" s="1"/>
  <c r="D24" i="6"/>
  <c r="C24" i="6"/>
  <c r="L12" i="3" s="1"/>
  <c r="D23" i="6"/>
  <c r="M11" i="3" s="1"/>
  <c r="C23" i="6"/>
  <c r="L11" i="3" s="1"/>
  <c r="D22" i="6"/>
  <c r="M10" i="3" s="1"/>
  <c r="C22" i="6"/>
  <c r="L10" i="3" s="1"/>
  <c r="D14" i="6"/>
  <c r="G15" i="3" s="1"/>
  <c r="C14" i="6"/>
  <c r="F15" i="3" s="1"/>
  <c r="D13" i="6"/>
  <c r="G14" i="3" s="1"/>
  <c r="C13" i="6"/>
  <c r="F14" i="3" s="1"/>
  <c r="D12" i="6"/>
  <c r="C12" i="6"/>
  <c r="F13" i="3" s="1"/>
  <c r="D11" i="6"/>
  <c r="C11" i="6"/>
  <c r="F12" i="3" s="1"/>
  <c r="D10" i="6"/>
  <c r="G11" i="3" s="1"/>
  <c r="C10" i="6"/>
  <c r="F11" i="3" s="1"/>
  <c r="D9" i="6"/>
  <c r="G10" i="3" s="1"/>
  <c r="C9" i="6"/>
  <c r="F10" i="3" s="1"/>
  <c r="D5" i="6"/>
  <c r="C10" i="3" s="1"/>
  <c r="C5" i="6"/>
  <c r="M34" i="3"/>
  <c r="N31" i="3" s="1"/>
  <c r="F33" i="3"/>
  <c r="G26" i="3"/>
  <c r="M24" i="3"/>
  <c r="F23" i="3"/>
  <c r="G13" i="3"/>
  <c r="M12" i="3"/>
  <c r="G12" i="3"/>
  <c r="P34" i="2"/>
  <c r="P33" i="2"/>
  <c r="B33" i="2"/>
  <c r="P32" i="2"/>
  <c r="B32" i="2"/>
  <c r="K31" i="2"/>
  <c r="H31" i="2"/>
  <c r="D31" i="2"/>
  <c r="B31" i="2"/>
  <c r="B29" i="2"/>
  <c r="B28" i="2"/>
  <c r="D39" i="2" l="1"/>
  <c r="K27" i="2"/>
  <c r="D85" i="6"/>
  <c r="D97" i="6"/>
  <c r="L27" i="3"/>
  <c r="N32" i="3"/>
  <c r="D50" i="6"/>
  <c r="D2" i="7" s="1"/>
  <c r="K20" i="2" s="1"/>
  <c r="S1" i="12"/>
  <c r="H2" i="7" s="1"/>
  <c r="H8" i="7" s="1"/>
  <c r="C50" i="6"/>
  <c r="D29" i="6"/>
  <c r="B2" i="7" s="1"/>
  <c r="B8" i="7" s="1"/>
  <c r="D66" i="6"/>
  <c r="G27" i="3"/>
  <c r="G19" i="3" s="1"/>
  <c r="H26" i="3"/>
  <c r="M27" i="3"/>
  <c r="M19" i="3" s="1"/>
  <c r="K14" i="2"/>
  <c r="J2" i="7"/>
  <c r="C2" i="7"/>
  <c r="C8" i="7" s="1"/>
  <c r="F16" i="3"/>
  <c r="M16" i="3"/>
  <c r="N15" i="3" s="1"/>
  <c r="F38" i="3"/>
  <c r="L16" i="3"/>
  <c r="G16" i="3"/>
  <c r="H11" i="3" s="1"/>
  <c r="H24" i="3"/>
  <c r="F27" i="3"/>
  <c r="G32" i="3"/>
  <c r="D17" i="6"/>
  <c r="C66" i="6"/>
  <c r="N33" i="3"/>
  <c r="T1" i="12"/>
  <c r="I2" i="7" s="1"/>
  <c r="I8" i="7" s="1"/>
  <c r="U1" i="12"/>
  <c r="N34" i="3" l="1"/>
  <c r="H21" i="3"/>
  <c r="H23" i="3"/>
  <c r="H22" i="3"/>
  <c r="H25" i="3"/>
  <c r="H27" i="3" s="1"/>
  <c r="H15" i="3"/>
  <c r="D35" i="6"/>
  <c r="D37" i="6" s="1"/>
  <c r="H10" i="3"/>
  <c r="H14" i="3"/>
  <c r="N24" i="3"/>
  <c r="M8" i="3"/>
  <c r="N10" i="3"/>
  <c r="N13" i="3"/>
  <c r="N11" i="3"/>
  <c r="N21" i="3"/>
  <c r="L2" i="7"/>
  <c r="J8" i="7"/>
  <c r="N25" i="3"/>
  <c r="N23" i="3"/>
  <c r="H13" i="3"/>
  <c r="G8" i="3"/>
  <c r="N22" i="3"/>
  <c r="N12" i="3"/>
  <c r="N14" i="3"/>
  <c r="G38" i="3"/>
  <c r="K2" i="7"/>
  <c r="K8" i="7" s="1"/>
  <c r="N26" i="3"/>
  <c r="B22" i="3"/>
  <c r="C22" i="3" s="1"/>
  <c r="H12" i="3"/>
  <c r="B12" i="3" l="1"/>
  <c r="C11" i="3" s="1"/>
  <c r="J14" i="2" s="1"/>
  <c r="D36" i="6"/>
  <c r="D38" i="6"/>
  <c r="H16" i="3"/>
  <c r="N19" i="3"/>
  <c r="B32" i="3"/>
  <c r="K19" i="2" s="1"/>
  <c r="G30" i="3"/>
  <c r="H33" i="3"/>
  <c r="F2" i="7"/>
  <c r="F8" i="7" s="1"/>
  <c r="H35" i="3"/>
  <c r="H36" i="3"/>
  <c r="H34" i="3"/>
  <c r="H37" i="3"/>
  <c r="B10" i="3"/>
  <c r="L8" i="7"/>
  <c r="A2" i="7"/>
  <c r="A8" i="7" s="1"/>
  <c r="K13" i="2"/>
  <c r="H8" i="3"/>
  <c r="J13" i="2" s="1"/>
  <c r="N16" i="3"/>
  <c r="N8" i="3"/>
  <c r="J15" i="2" s="1"/>
  <c r="K15" i="2"/>
  <c r="H19" i="3"/>
  <c r="H32" i="3"/>
  <c r="H38" i="3" l="1"/>
  <c r="B27" i="2" l="1"/>
</calcChain>
</file>

<file path=xl/sharedStrings.xml><?xml version="1.0" encoding="utf-8"?>
<sst xmlns="http://schemas.openxmlformats.org/spreadsheetml/2006/main" count="657" uniqueCount="336">
  <si>
    <t>Relatório Mensal</t>
  </si>
  <si>
    <t>RESUMO</t>
  </si>
  <si>
    <t>AGENDA DE EVENTOS</t>
  </si>
  <si>
    <t>Série 1</t>
  </si>
  <si>
    <t>Série 2</t>
  </si>
  <si>
    <t>Série 3</t>
  </si>
  <si>
    <t>Série 4</t>
  </si>
  <si>
    <t>Próx. Pagamentos</t>
  </si>
  <si>
    <t>Data</t>
  </si>
  <si>
    <t>Total</t>
  </si>
  <si>
    <t>Código CETIP</t>
  </si>
  <si>
    <t>N/A</t>
  </si>
  <si>
    <t>PMT</t>
  </si>
  <si>
    <t>Código ISIN</t>
  </si>
  <si>
    <t>Despesas recorrentes</t>
  </si>
  <si>
    <t>Emissão</t>
  </si>
  <si>
    <t>Oferta</t>
  </si>
  <si>
    <t>Classe</t>
  </si>
  <si>
    <t>RESUMO CARTEIRA</t>
  </si>
  <si>
    <t>Concentração</t>
  </si>
  <si>
    <t>Agente fiduciário</t>
  </si>
  <si>
    <t>Recebimento</t>
  </si>
  <si>
    <t>Adimplência (%)</t>
  </si>
  <si>
    <t>Série</t>
  </si>
  <si>
    <t>Antecipado</t>
  </si>
  <si>
    <t>Categoria</t>
  </si>
  <si>
    <t>Adimplente</t>
  </si>
  <si>
    <t>Data emissão</t>
  </si>
  <si>
    <t>Atraso</t>
  </si>
  <si>
    <t>Segmento</t>
  </si>
  <si>
    <t>Data vencimento</t>
  </si>
  <si>
    <t>Quantidade</t>
  </si>
  <si>
    <t>Em Aberto</t>
  </si>
  <si>
    <t>Lastro</t>
  </si>
  <si>
    <t>Inadimplência</t>
  </si>
  <si>
    <t>-</t>
  </si>
  <si>
    <t>Remuneração</t>
  </si>
  <si>
    <t xml:space="preserve">Saldo devedor </t>
  </si>
  <si>
    <t>Quantidade Integralizada</t>
  </si>
  <si>
    <t>PAGAMENTOS</t>
  </si>
  <si>
    <t>Consolidado</t>
  </si>
  <si>
    <t>Unitário</t>
  </si>
  <si>
    <t>Saldo devedor antes do pagamento</t>
  </si>
  <si>
    <t>Amortização do mês (a)</t>
  </si>
  <si>
    <t>Juros do mês (b)</t>
  </si>
  <si>
    <t>Amortização Extraordinária (c)</t>
  </si>
  <si>
    <t>PMT (a+b+c)</t>
  </si>
  <si>
    <t>Saldo devedor após pagamento</t>
  </si>
  <si>
    <t>Saldo no último d.u</t>
  </si>
  <si>
    <t>GARANTIAS</t>
  </si>
  <si>
    <t>SALDO DE CONTA E APLICAÇÕES VINCULADAS</t>
  </si>
  <si>
    <t>Limite Mínimo</t>
  </si>
  <si>
    <t>Razão (%)</t>
  </si>
  <si>
    <t>Status</t>
  </si>
  <si>
    <t>Saldos finais em:</t>
  </si>
  <si>
    <t>Aplicação/Fundo:</t>
  </si>
  <si>
    <t>Fundo de Despesa</t>
  </si>
  <si>
    <t>Desenquadrado</t>
  </si>
  <si>
    <t>Centralizada:</t>
  </si>
  <si>
    <t>Fundo de Reserva</t>
  </si>
  <si>
    <t>Enquadrado</t>
  </si>
  <si>
    <t>Reserva</t>
  </si>
  <si>
    <t>Indice de despesa  Máximo Anual</t>
  </si>
  <si>
    <t>Delta Patrimônio Máximo Líquido Anual</t>
  </si>
  <si>
    <t>INFORMAÇÕES DA CARTEIRA</t>
  </si>
  <si>
    <t>Recebimentos : Mês</t>
  </si>
  <si>
    <t>Parcelas antecipadas</t>
  </si>
  <si>
    <t>Parcelas em atraso</t>
  </si>
  <si>
    <t>Total Previsto³:</t>
  </si>
  <si>
    <t>Parcelas adimplentes (em dia)</t>
  </si>
  <si>
    <t>Faixas (dias)</t>
  </si>
  <si>
    <t xml:space="preserve"> Qtde.</t>
  </si>
  <si>
    <t>Valor R$</t>
  </si>
  <si>
    <t>%</t>
  </si>
  <si>
    <t>Qtde.</t>
  </si>
  <si>
    <t>Até 30</t>
  </si>
  <si>
    <t>Total recebido:</t>
  </si>
  <si>
    <t>Até 60</t>
  </si>
  <si>
    <t>Até 90</t>
  </si>
  <si>
    <t>Até 120</t>
  </si>
  <si>
    <t>Até 180</t>
  </si>
  <si>
    <t>Maior que 180</t>
  </si>
  <si>
    <t>Recebimentos : Histórico</t>
  </si>
  <si>
    <t>Estoque</t>
  </si>
  <si>
    <t>Parcelas inadimplentes</t>
  </si>
  <si>
    <t>Unidades</t>
  </si>
  <si>
    <t>Total:</t>
  </si>
  <si>
    <t>Vendidas</t>
  </si>
  <si>
    <t>Distratadas</t>
  </si>
  <si>
    <t>3. "Total Previsto para o mês” é todo valor considerando o período de 01/11/2024 à 30/11/2024.</t>
  </si>
  <si>
    <t>3. "Total Previsto para o mês” é todo valor considerando o período de 01/07/2024 à 31/07/2024.</t>
  </si>
  <si>
    <t>Minimo</t>
  </si>
  <si>
    <t>(a) Saldo</t>
  </si>
  <si>
    <t xml:space="preserve">Razão de garantia atual % (a/e): </t>
  </si>
  <si>
    <t>(b)</t>
  </si>
  <si>
    <t xml:space="preserve">(c) </t>
  </si>
  <si>
    <t xml:space="preserve">Situação da Razão: </t>
  </si>
  <si>
    <t>(d)</t>
  </si>
  <si>
    <t xml:space="preserve">(b) </t>
  </si>
  <si>
    <t xml:space="preserve">(d) </t>
  </si>
  <si>
    <t>(a) Empréstimo e Financiamentos Circulante</t>
  </si>
  <si>
    <t>(b) Empréstimo e Financiamentos Não Circulante</t>
  </si>
  <si>
    <t>(a) PL Ano passado</t>
  </si>
  <si>
    <t>(b) PL Atual</t>
  </si>
  <si>
    <t>Data Fechamento</t>
  </si>
  <si>
    <t>Recebimento Regular (em dia)1</t>
  </si>
  <si>
    <t>Recebimento RegularRecebimento Regular</t>
  </si>
  <si>
    <t xml:space="preserve">Até 5 </t>
  </si>
  <si>
    <t>Antecipação (em dias)²</t>
  </si>
  <si>
    <t>AntecipacaoAté 15</t>
  </si>
  <si>
    <t>AntecipacaoEntre 15 e 30</t>
  </si>
  <si>
    <t>AntecipacaoEntre 30 e 60</t>
  </si>
  <si>
    <t>AntecipacaoEntre 60 e 90</t>
  </si>
  <si>
    <t>AntecipacaoEntre 90 e 120</t>
  </si>
  <si>
    <t>AntecipacaoEntre 120 e 150</t>
  </si>
  <si>
    <t>AntecipacaoEntre 150 e 180</t>
  </si>
  <si>
    <t>AntecipacaoEntre 180 e 360</t>
  </si>
  <si>
    <t>AntecipacaoSuperior a 360</t>
  </si>
  <si>
    <t>Total em antecipação</t>
  </si>
  <si>
    <t>Recebimento em Atraso (em dias)³</t>
  </si>
  <si>
    <t>AtrasoAté 15</t>
  </si>
  <si>
    <t>AtrasoEntre 15 e 30</t>
  </si>
  <si>
    <t>AtrasoEntre 30 e 60</t>
  </si>
  <si>
    <t>AtrasoEntre 60 e 90</t>
  </si>
  <si>
    <t>AtrasoEntre 90 e 120</t>
  </si>
  <si>
    <t>AtrasoEntre 120 e 150</t>
  </si>
  <si>
    <t>AtrasoEntre 150 e 180</t>
  </si>
  <si>
    <t>AtrasoSuperior a 360</t>
  </si>
  <si>
    <t>AtrasoEntre 180 e 360</t>
  </si>
  <si>
    <t>Total recebido em Atraso</t>
  </si>
  <si>
    <t>Total Recebido (1+2+3):</t>
  </si>
  <si>
    <t>2. Saldo devedor (trazido a valor presente pela taxa da Cessão)</t>
  </si>
  <si>
    <t>SALDO_DEVEDOEm dia</t>
  </si>
  <si>
    <t>Em Dia</t>
  </si>
  <si>
    <t>SALDO_DEVEDOAté 15</t>
  </si>
  <si>
    <t xml:space="preserve">Até 15 </t>
  </si>
  <si>
    <t>SALDO_DEVEDOEntre 15 e 30</t>
  </si>
  <si>
    <t>Entre 15 e 30</t>
  </si>
  <si>
    <t>SALDO_DEVEDOEntre 30 e 60</t>
  </si>
  <si>
    <t>Entre 30 e 60</t>
  </si>
  <si>
    <t>SALDO_DEVEDOEntre 60 e 90</t>
  </si>
  <si>
    <t>Entre 60 e 90</t>
  </si>
  <si>
    <t>SALDO_DEVEDOEntre 90 e 120</t>
  </si>
  <si>
    <t>Entre 90 e 120</t>
  </si>
  <si>
    <t>SALDO_DEVEDOEntre 120 e 150</t>
  </si>
  <si>
    <t>Entre 120 e 150</t>
  </si>
  <si>
    <t>SALDO_DEVEDOEntre 150 e 180</t>
  </si>
  <si>
    <t>Entre 150 e 180</t>
  </si>
  <si>
    <t>SALDO_DEVEDOSuperior a 360</t>
  </si>
  <si>
    <t>SALDO_DEVEDOEntre 180 e 360</t>
  </si>
  <si>
    <t>Saldo devedor total:</t>
  </si>
  <si>
    <t>3. Inadimplência da Carteira (em dias)</t>
  </si>
  <si>
    <t>InapimplenciaEm Dia</t>
  </si>
  <si>
    <t>InapimplenciaAté 15</t>
  </si>
  <si>
    <t>InapimplenciaEntre 15 e 30</t>
  </si>
  <si>
    <t>InapimplenciaEntre 30 e 60</t>
  </si>
  <si>
    <t>InapimplenciaEntre 60 e 90</t>
  </si>
  <si>
    <t>InapimplenciaEntre 90 e 120</t>
  </si>
  <si>
    <t>InapimplenciaEntre 120 e 150</t>
  </si>
  <si>
    <t>InapimplenciaEntre 150 e 180</t>
  </si>
  <si>
    <t>Superior a 180</t>
  </si>
  <si>
    <t>InapimplenciaSuperior a 360</t>
  </si>
  <si>
    <t>InapimplenciaEntre 180 e 360</t>
  </si>
  <si>
    <t>Total em atraso :</t>
  </si>
  <si>
    <t>Histórico de Pagamentos (adicionar Mensalmente) ver com o Mate</t>
  </si>
  <si>
    <t>Hist</t>
  </si>
  <si>
    <t>Recebimento RegularRecebimento RegularHistórico</t>
  </si>
  <si>
    <t>AntecipacaoAté 15Histórico</t>
  </si>
  <si>
    <t>AntecipacaoEntre 15 e 30Histórico</t>
  </si>
  <si>
    <t>AntecipacaoEntre 30 e 60Histórico</t>
  </si>
  <si>
    <t>AntecipacaoEntre 60 e 90Histórico</t>
  </si>
  <si>
    <t>AntecipacaoEntre 90 e 120Histórico</t>
  </si>
  <si>
    <t>AntecipacaoEntre 120 e 150Histórico</t>
  </si>
  <si>
    <t>AntecipacaoEntre 150 e 180Histórico</t>
  </si>
  <si>
    <t>AntecipacaoEntre 180 e 360Histórico</t>
  </si>
  <si>
    <t>AntecipacaoSuperior a 360Histórico</t>
  </si>
  <si>
    <t>AtrasoAté 15Histórico</t>
  </si>
  <si>
    <t>AtrasoEntre 15 e 30Histórico</t>
  </si>
  <si>
    <t>AtrasoEntre 30 e 60Histórico</t>
  </si>
  <si>
    <t>AtrasoEntre 60 e 90Histórico</t>
  </si>
  <si>
    <t>AtrasoEntre 90 e 120Histórico</t>
  </si>
  <si>
    <t>AtrasoEntre 120 e 150Histórico</t>
  </si>
  <si>
    <t>AtrasoEntre 150 e 180Histórico</t>
  </si>
  <si>
    <t>AtrasoEntre 180 e 360Histórico</t>
  </si>
  <si>
    <t>AtrasoSuperior a 360Histórico</t>
  </si>
  <si>
    <t>Antecipação</t>
  </si>
  <si>
    <t>Recebimento em Atraso</t>
  </si>
  <si>
    <t>Recebimento Regular</t>
  </si>
  <si>
    <t>Saldo_Devedor</t>
  </si>
  <si>
    <t>LTV</t>
  </si>
  <si>
    <t>Inadimplencia</t>
  </si>
  <si>
    <t>Unidades Vendidas | Distratadas</t>
  </si>
  <si>
    <t>Valor_Vendas</t>
  </si>
  <si>
    <t>Recebimento_mes</t>
  </si>
  <si>
    <t>Inadimplencia_mes</t>
  </si>
  <si>
    <t>Valor Esperado no Mês</t>
  </si>
  <si>
    <t>qtd_distrato</t>
  </si>
  <si>
    <t>Valor_distrato</t>
  </si>
  <si>
    <t>Valor de VP</t>
  </si>
  <si>
    <t>Valor estoque</t>
  </si>
  <si>
    <t>Mês</t>
  </si>
  <si>
    <t>de_para</t>
  </si>
  <si>
    <t>TIPO</t>
  </si>
  <si>
    <t>Valor_MES</t>
  </si>
  <si>
    <t>Expr1</t>
  </si>
  <si>
    <t xml:space="preserve"> Créditos Vinculados à Securitização por Prazo de Vencimento</t>
  </si>
  <si>
    <t>Até 30 dias</t>
  </si>
  <si>
    <t>05/2023</t>
  </si>
  <si>
    <t>Entre 30 e 60 dias</t>
  </si>
  <si>
    <t>Entre 60 e 90 dias</t>
  </si>
  <si>
    <t>Entre 90 e 120 dias</t>
  </si>
  <si>
    <t>Entre 120 e 150 dias</t>
  </si>
  <si>
    <t>Entre 180 e 360</t>
  </si>
  <si>
    <t>Entre 150 e 180 dias</t>
  </si>
  <si>
    <t>Entre 180 e 360 dias</t>
  </si>
  <si>
    <t>Superior a 360 dias</t>
  </si>
  <si>
    <t>Superior a 360</t>
  </si>
  <si>
    <t>Créditos Inadimplentes Vinculados à Securitização (Valor das Parcelas Inadimplentes)</t>
  </si>
  <si>
    <t>Pagos Antecipadamente acima de 360 dias</t>
  </si>
  <si>
    <t xml:space="preserve">Vencidos e Não Pagos até 30 dias </t>
  </si>
  <si>
    <t>Vencidos e Não Pagos até 30 dias</t>
  </si>
  <si>
    <t>Pagos Antecipadamente até 30 dias</t>
  </si>
  <si>
    <t xml:space="preserve">Vencidos e Não Pagos de 31 a 60 dias </t>
  </si>
  <si>
    <t>Vencidos e Não Pagos de 31 a 60 dias</t>
  </si>
  <si>
    <t>Pagos Antecipadamente de 121 a 150 dias</t>
  </si>
  <si>
    <t xml:space="preserve">Vencidos e Não Pagos de 61 a 90 dias </t>
  </si>
  <si>
    <t>Vencidos e Não Pagos de 61 a 90 dias</t>
  </si>
  <si>
    <t>Pagos Antecipadamente de 151 a 180 dias</t>
  </si>
  <si>
    <t xml:space="preserve">Vencidos e Não Pagos de 91 a 120 dias </t>
  </si>
  <si>
    <t>Vencidos e Não Pagos de 91 a 120 dias</t>
  </si>
  <si>
    <t>Pagos Antecipadamente de 181 a 360 dias</t>
  </si>
  <si>
    <t xml:space="preserve">Vencidos e Não Pagos de 121 a 150 dias </t>
  </si>
  <si>
    <t>Vencidos e Não Pagos de 121 a 150 dias</t>
  </si>
  <si>
    <t>Pagos Antecipadamente de 31 a 60 dias</t>
  </si>
  <si>
    <t xml:space="preserve">Vencidos e Não Pagos de 151 a 180 dias </t>
  </si>
  <si>
    <t>Vencidos e Não Pagos de 151 a 180 dias</t>
  </si>
  <si>
    <t>Pagos Antecipadamente de 61 a 90 dias</t>
  </si>
  <si>
    <t xml:space="preserve">Vencidos e Não Pagos de 181 a 360 dias </t>
  </si>
  <si>
    <t>Vencidos e Não pagos de 181 a 360 dias</t>
  </si>
  <si>
    <t>Pagos Antecipadamente de 91 a 120 dias</t>
  </si>
  <si>
    <t xml:space="preserve">Vencidos e Não Pagos acima de 360 dias </t>
  </si>
  <si>
    <t>Vencidos e Não Pagos acima de 360 dias</t>
  </si>
  <si>
    <t xml:space="preserve">Vencidos e Não Pagos acima de 180 dias </t>
  </si>
  <si>
    <t>Créditos Vinculados à Securitização Pagos Antecipadamente</t>
  </si>
  <si>
    <t xml:space="preserve">Pagos Antecipadamente até 30 dias do Vencimento </t>
  </si>
  <si>
    <t xml:space="preserve">Pagos Antecipadamente entre 31 e 60 dias do Vencimento </t>
  </si>
  <si>
    <t>Vencidos e Não pagos até 30 dias</t>
  </si>
  <si>
    <t xml:space="preserve">Pagos Antecipadamente entre 61 e 90 dias do Vencimento </t>
  </si>
  <si>
    <t>Vencidos e Não pagos de 121 a 150 dias</t>
  </si>
  <si>
    <t xml:space="preserve">Pagos Antecipadamente entre 91 e 120 dias do Vencimento </t>
  </si>
  <si>
    <t>Vencidos e Não pagos de 151 a 180 dias</t>
  </si>
  <si>
    <t xml:space="preserve">Pagos Antecipadamente entre 121 e 150 dias do Vencimento </t>
  </si>
  <si>
    <t xml:space="preserve">Pagos Antecipadamente entre 151 e 180 dias do Vencimento </t>
  </si>
  <si>
    <t>Vencidos e Não pagos de 31 a 60 dias</t>
  </si>
  <si>
    <t xml:space="preserve">Pagos Antecipadamente entre 181 e 360 dias do Vencimento </t>
  </si>
  <si>
    <t>Vencidos e Não pagos de 61 a 90 dias</t>
  </si>
  <si>
    <t xml:space="preserve">Pagos Antecipadamente antes de 360 dias do Vencimento </t>
  </si>
  <si>
    <t xml:space="preserve">Pagos Antecipadamente antes de 180 dias do Vencimento </t>
  </si>
  <si>
    <t>Vencidos e Não pagos de 91 a 120 dias</t>
  </si>
  <si>
    <t>Acompanhamento Vendas</t>
  </si>
  <si>
    <t xml:space="preserve"> Venda de Unidades por mês</t>
  </si>
  <si>
    <t>Unidades vendidas</t>
  </si>
  <si>
    <t>Valor vendido</t>
  </si>
  <si>
    <t>Unidades de distrato</t>
  </si>
  <si>
    <t>Valor de distrato</t>
  </si>
  <si>
    <t>Valor do estoque</t>
  </si>
  <si>
    <t>Contrato</t>
  </si>
  <si>
    <t>Cliente</t>
  </si>
  <si>
    <t>N Parcela Inadimplencia</t>
  </si>
  <si>
    <t>Valor Corrigido</t>
  </si>
  <si>
    <t>Valor Original</t>
  </si>
  <si>
    <t>Mes_vect_original</t>
  </si>
  <si>
    <t>Ano_Vcto_original</t>
  </si>
  <si>
    <t>Data_FECHAMENTO_1</t>
  </si>
  <si>
    <t>Ano_fechamento</t>
  </si>
  <si>
    <t>Data_FLUXO</t>
  </si>
  <si>
    <t>Mes_FECHAMENTO</t>
  </si>
  <si>
    <t>Classificacao</t>
  </si>
  <si>
    <t>status</t>
  </si>
  <si>
    <t>Data_vcto_parcela</t>
  </si>
  <si>
    <t>N° Parcela</t>
  </si>
  <si>
    <t>Valor pago</t>
  </si>
  <si>
    <t>Data de pagamento</t>
  </si>
  <si>
    <t>Data_vcto</t>
  </si>
  <si>
    <t>Data de vencimento original</t>
  </si>
  <si>
    <t>Empresa</t>
  </si>
  <si>
    <t>banco</t>
  </si>
  <si>
    <t>lastroGarantia</t>
  </si>
  <si>
    <t>DATA_VENCIMENTO_1</t>
  </si>
  <si>
    <t>DATA_PGTO_1</t>
  </si>
  <si>
    <t>Tipo</t>
  </si>
  <si>
    <t>Faixa</t>
  </si>
  <si>
    <t>Faixa_Num</t>
  </si>
  <si>
    <t>Chave</t>
  </si>
  <si>
    <t>CPF / CNPJ</t>
  </si>
  <si>
    <t>Data Última Parcela</t>
  </si>
  <si>
    <t>Data Formalização</t>
  </si>
  <si>
    <t>Valor do Contrato</t>
  </si>
  <si>
    <t>dataCancelamento</t>
  </si>
  <si>
    <t>Data_Ultima_Parcela</t>
  </si>
  <si>
    <t>Data_VENDA</t>
  </si>
  <si>
    <t>Data de Formalização</t>
  </si>
  <si>
    <t>Ano</t>
  </si>
  <si>
    <t>dt_venda</t>
  </si>
  <si>
    <t>dt_distrato</t>
  </si>
  <si>
    <t>Parcelas Inadimplentes</t>
  </si>
  <si>
    <t>Dias Atraso</t>
  </si>
  <si>
    <t>Faixa Atraso</t>
  </si>
  <si>
    <t>VP</t>
  </si>
  <si>
    <t>SALDO_DEVEDOR</t>
  </si>
  <si>
    <t>Data_FECHAMENTO</t>
  </si>
  <si>
    <t>Concentrado</t>
  </si>
  <si>
    <t>TRUSTEE DTVM</t>
  </si>
  <si>
    <t>Sênior</t>
  </si>
  <si>
    <t>R160</t>
  </si>
  <si>
    <t>CRI</t>
  </si>
  <si>
    <t>Notas Comerciais</t>
  </si>
  <si>
    <t>79ªE CRI Real Park 06/2024</t>
  </si>
  <si>
    <t>Série 5</t>
  </si>
  <si>
    <t>24C1528390</t>
  </si>
  <si>
    <t>Residencial</t>
  </si>
  <si>
    <t>IPCA + 12,6825%</t>
  </si>
  <si>
    <t>24C1529129</t>
  </si>
  <si>
    <t>24C1528956</t>
  </si>
  <si>
    <t>24C1530964</t>
  </si>
  <si>
    <t>24C1534067</t>
  </si>
  <si>
    <t>BRCASCCRI2J5</t>
  </si>
  <si>
    <t>BRCASCCRI2K3</t>
  </si>
  <si>
    <t>BRCASCCRI2L1</t>
  </si>
  <si>
    <t>BRCASCCRI2M9</t>
  </si>
  <si>
    <t>BRCASCCRI2N7</t>
  </si>
  <si>
    <t>Despesas</t>
  </si>
  <si>
    <t>Obras</t>
  </si>
  <si>
    <t>Despesas Flat</t>
  </si>
  <si>
    <t>79ªE CRI Real Park 05/2025</t>
  </si>
  <si>
    <t>Razão de Garantia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</si>
</sst>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R$&quot;\ #,##0.00;[Red]\-&quot;R$&quot;\ #,##0.00"/>
    <numFmt numFmtId="43" formatCode="_-* #,##0.00_-;\-* #,##0.00_-;_-* &quot;-&quot;??_-;_-@_-"/>
    <numFmt numFmtId="164" formatCode="[$-416]mmmm\-yy"/>
    <numFmt numFmtId="165" formatCode="_-* #,##0.00_-;\-* #,##0.00_-;_-* &quot;-&quot;??_-;_-@"/>
    <numFmt numFmtId="166" formatCode="&quot;R$&quot;\ #,##0.00"/>
    <numFmt numFmtId="167" formatCode="0.0%"/>
    <numFmt numFmtId="168" formatCode="[$-416]mmm/yy;@"/>
    <numFmt numFmtId="169" formatCode="\R\$\ #,##0.00"/>
    <numFmt numFmtId="170" formatCode="mm/yyyy"/>
    <numFmt numFmtId="171" formatCode="_(&quot;R$ &quot;* #,##0.00_);_(&quot;R$ &quot;* \(#,##0.00\);_(&quot;R$ &quot;* &quot;-&quot;??_);_(@_)"/>
  </numFmts>
  <fonts count="101" x14ac:knownFonts="1">
    <font>
      <sz val="11"/>
      <color theme="1"/>
      <name val="Century Gothic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u/>
      <sz val="12"/>
      <color rgb="FF000B22"/>
      <name val="Arial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2"/>
      <color rgb="FF397F81"/>
      <name val="Arial"/>
      <family val="2"/>
    </font>
    <font>
      <sz val="12"/>
      <color theme="1"/>
      <name val="Arial"/>
      <family val="2"/>
    </font>
    <font>
      <b/>
      <i/>
      <sz val="12"/>
      <color rgb="FF397F81"/>
      <name val="Arial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u/>
      <sz val="11"/>
      <color theme="1"/>
      <name val="Calibri"/>
      <family val="2"/>
    </font>
    <font>
      <b/>
      <i/>
      <sz val="12"/>
      <color theme="3"/>
      <name val="Arial"/>
      <family val="2"/>
    </font>
    <font>
      <sz val="11"/>
      <color rgb="FFFFFFFF"/>
      <name val="Calibri"/>
      <family val="2"/>
    </font>
    <font>
      <sz val="11"/>
      <color rgb="FFFF0000"/>
      <name val="Century Gothic"/>
      <family val="2"/>
      <scheme val="minor"/>
    </font>
    <font>
      <sz val="11"/>
      <color theme="0"/>
      <name val="Century Gothic"/>
      <family val="2"/>
      <scheme val="minor"/>
    </font>
    <font>
      <sz val="11"/>
      <color theme="0" tint="-4.9989318521683403E-2"/>
      <name val="Calibri"/>
      <family val="2"/>
    </font>
    <font>
      <sz val="11"/>
      <color theme="0" tint="-4.9989318521683403E-2"/>
      <name val="Century Gothic"/>
      <family val="2"/>
      <scheme val="minor"/>
    </font>
    <font>
      <sz val="11"/>
      <color rgb="FFFFFFFF"/>
      <name val="Calibri"/>
      <family val="2"/>
    </font>
    <font>
      <sz val="11"/>
      <color theme="1"/>
      <name val="Century Gothic"/>
      <family val="2"/>
      <scheme val="minor"/>
    </font>
    <font>
      <sz val="11"/>
      <color theme="4" tint="-0.499984740745262"/>
      <name val="Trebuchet MS"/>
      <family val="2"/>
    </font>
    <font>
      <b/>
      <sz val="12"/>
      <color rgb="FF397F81"/>
      <name val="Trebuchet MS"/>
      <family val="2"/>
    </font>
    <font>
      <b/>
      <sz val="12"/>
      <color theme="4" tint="-0.499984740745262"/>
      <name val="Trebuchet MS"/>
      <family val="2"/>
    </font>
    <font>
      <b/>
      <u/>
      <sz val="11"/>
      <color theme="3"/>
      <name val="Trebuchet MS"/>
      <family val="2"/>
    </font>
    <font>
      <sz val="11"/>
      <color theme="1" tint="0.249977111117893"/>
      <name val="Trebuchet MS"/>
      <family val="2"/>
    </font>
    <font>
      <b/>
      <sz val="11"/>
      <color theme="1" tint="0.249977111117893"/>
      <name val="Trebuchet MS"/>
      <family val="2"/>
    </font>
    <font>
      <b/>
      <sz val="12"/>
      <color theme="1" tint="0.249977111117893"/>
      <name val="Trebuchet MS"/>
      <family val="2"/>
    </font>
    <font>
      <sz val="12"/>
      <color theme="1"/>
      <name val="Century Gothic"/>
      <family val="2"/>
      <scheme val="minor"/>
    </font>
    <font>
      <sz val="18"/>
      <color theme="3"/>
      <name val="Century Gothic"/>
      <family val="2"/>
      <scheme val="major"/>
    </font>
    <font>
      <b/>
      <sz val="11"/>
      <color theme="1"/>
      <name val="Century Gothic"/>
      <family val="2"/>
      <scheme val="minor"/>
    </font>
    <font>
      <sz val="12"/>
      <name val="Century Gothic"/>
      <family val="2"/>
      <scheme val="minor"/>
    </font>
    <font>
      <sz val="12"/>
      <color rgb="FF000000"/>
      <name val="Century Gothic"/>
      <family val="2"/>
      <scheme val="minor"/>
    </font>
    <font>
      <sz val="14"/>
      <color theme="1"/>
      <name val="Century Gothic"/>
      <family val="2"/>
      <scheme val="major"/>
    </font>
    <font>
      <sz val="18"/>
      <color theme="1"/>
      <name val="Century Gothic"/>
      <family val="2"/>
      <scheme val="major"/>
    </font>
    <font>
      <sz val="14"/>
      <color theme="1"/>
      <name val="Open Sans Light"/>
      <family val="2"/>
    </font>
    <font>
      <sz val="18"/>
      <color rgb="FF0054A6"/>
      <name val="Open Sans Light"/>
      <family val="2"/>
    </font>
    <font>
      <sz val="18"/>
      <color theme="1"/>
      <name val="Open Sans Light"/>
      <family val="2"/>
    </font>
    <font>
      <sz val="14"/>
      <color rgb="FF0054A6"/>
      <name val="Open Sans Light"/>
      <family val="2"/>
    </font>
    <font>
      <sz val="18"/>
      <name val="Open Sans Light"/>
      <family val="2"/>
    </font>
    <font>
      <sz val="18"/>
      <color rgb="FF000000"/>
      <name val="Open Sans Light"/>
      <family val="2"/>
    </font>
    <font>
      <sz val="10"/>
      <color theme="1"/>
      <name val="Open Sans Light"/>
      <family val="2"/>
    </font>
    <font>
      <sz val="10"/>
      <color theme="1"/>
      <name val="Century Gothic"/>
      <family val="2"/>
      <scheme val="major"/>
    </font>
    <font>
      <sz val="9"/>
      <color theme="1"/>
      <name val="Open Sans Light"/>
      <family val="2"/>
    </font>
    <font>
      <sz val="12"/>
      <color theme="1"/>
      <name val="Raleway"/>
      <family val="2"/>
    </font>
    <font>
      <b/>
      <sz val="12"/>
      <color theme="1"/>
      <name val="Raleway"/>
      <family val="2"/>
    </font>
    <font>
      <b/>
      <sz val="7"/>
      <color rgb="FF0054A6"/>
      <name val="Open Sans"/>
      <family val="2"/>
    </font>
    <font>
      <sz val="7"/>
      <color theme="1"/>
      <name val="Open Sans"/>
      <family val="2"/>
    </font>
    <font>
      <b/>
      <sz val="7"/>
      <color rgb="FF0A4899"/>
      <name val="Open Sans"/>
      <family val="2"/>
    </font>
    <font>
      <b/>
      <sz val="7"/>
      <color theme="0"/>
      <name val="Open Sans"/>
      <family val="2"/>
    </font>
    <font>
      <sz val="7"/>
      <name val="Open Sans"/>
      <family val="2"/>
    </font>
    <font>
      <b/>
      <sz val="7"/>
      <name val="Open Sans"/>
      <family val="2"/>
    </font>
    <font>
      <sz val="7"/>
      <color theme="4" tint="-0.499984740745262"/>
      <name val="Open Sans"/>
      <family val="2"/>
    </font>
    <font>
      <b/>
      <sz val="7"/>
      <color theme="4" tint="-0.499984740745262"/>
      <name val="Open Sans"/>
      <family val="2"/>
    </font>
    <font>
      <b/>
      <sz val="7"/>
      <color rgb="FF000000"/>
      <name val="Open Sans"/>
      <family val="2"/>
    </font>
    <font>
      <sz val="7"/>
      <color rgb="FF000000"/>
      <name val="Open Sans"/>
      <family val="2"/>
    </font>
    <font>
      <sz val="7"/>
      <color theme="1"/>
      <name val="Open Sans Light"/>
      <family val="2"/>
    </font>
    <font>
      <sz val="7"/>
      <color rgb="FF000000"/>
      <name val="Open Sans Light"/>
      <family val="2"/>
    </font>
    <font>
      <sz val="7"/>
      <name val="Open Sans Light"/>
      <family val="2"/>
    </font>
    <font>
      <sz val="6"/>
      <color theme="1"/>
      <name val="Open Sans Light"/>
      <family val="2"/>
    </font>
    <font>
      <b/>
      <sz val="7"/>
      <color rgb="FF000000"/>
      <name val="Open Sans Light"/>
      <family val="2"/>
    </font>
    <font>
      <sz val="7"/>
      <color theme="1"/>
      <name val="Century Gothic"/>
      <family val="2"/>
      <scheme val="major"/>
    </font>
    <font>
      <sz val="7"/>
      <color rgb="FF0054A6"/>
      <name val="Open Sans Light"/>
      <family val="2"/>
    </font>
    <font>
      <b/>
      <sz val="7"/>
      <color rgb="FF0054A6"/>
      <name val="Open Sans Light"/>
      <family val="2"/>
    </font>
    <font>
      <sz val="7"/>
      <color rgb="FF50B848"/>
      <name val="Open Sans Light"/>
      <family val="2"/>
    </font>
    <font>
      <sz val="7"/>
      <color theme="4" tint="-0.499984740745262"/>
      <name val="Open Sans Light"/>
      <family val="2"/>
    </font>
    <font>
      <b/>
      <sz val="7"/>
      <color rgb="FF1F396C"/>
      <name val="Open Sans Light"/>
      <family val="2"/>
    </font>
    <font>
      <b/>
      <sz val="7"/>
      <name val="Open Sans Light"/>
      <family val="2"/>
    </font>
    <font>
      <b/>
      <sz val="7"/>
      <color theme="1"/>
      <name val="Open Sans Light"/>
      <family val="2"/>
    </font>
    <font>
      <b/>
      <sz val="7"/>
      <color rgb="FF07346F"/>
      <name val="Open Sans"/>
      <family val="2"/>
    </font>
    <font>
      <sz val="7"/>
      <color rgb="FF000000"/>
      <name val="Open Sans Light"/>
      <family val="2"/>
    </font>
    <font>
      <b/>
      <sz val="7"/>
      <color rgb="FF07346F"/>
      <name val="Raleway"/>
      <family val="2"/>
    </font>
    <font>
      <b/>
      <sz val="9"/>
      <color rgb="FF0054A6"/>
      <name val="Raleway"/>
      <family val="2"/>
    </font>
    <font>
      <sz val="9"/>
      <color theme="1"/>
      <name val="Raleway"/>
      <family val="2"/>
    </font>
    <font>
      <b/>
      <sz val="8"/>
      <color rgb="FF07346F"/>
      <name val="Raleway"/>
      <family val="2"/>
    </font>
    <font>
      <sz val="9"/>
      <color rgb="FF07346F"/>
      <name val="Open Sans Light"/>
      <family val="2"/>
    </font>
    <font>
      <sz val="9"/>
      <color rgb="FF07346F"/>
      <name val="Century Gothic"/>
      <family val="2"/>
      <scheme val="major"/>
    </font>
    <font>
      <sz val="8"/>
      <color rgb="FF07346F"/>
      <name val="Open Sans Light"/>
      <family val="2"/>
    </font>
    <font>
      <sz val="7"/>
      <color theme="1"/>
      <name val="Open Sans Light"/>
      <family val="2"/>
    </font>
    <font>
      <b/>
      <sz val="7"/>
      <color rgb="FF0054A6"/>
      <name val="Open Sans Light"/>
      <family val="2"/>
    </font>
    <font>
      <sz val="7"/>
      <name val="Open Sans Light"/>
      <family val="2"/>
    </font>
    <font>
      <b/>
      <sz val="7"/>
      <color rgb="FFFFFFFF"/>
      <name val="Open Sans Light"/>
      <family val="2"/>
    </font>
    <font>
      <b/>
      <sz val="7"/>
      <color rgb="FF000000"/>
      <name val="Open Sans Light"/>
      <family val="2"/>
    </font>
    <font>
      <sz val="7"/>
      <color rgb="FF41AD49"/>
      <name val="Open Sans Light"/>
      <family val="2"/>
    </font>
    <font>
      <sz val="7"/>
      <color rgb="FF1F396C"/>
      <name val="Open Sans Light"/>
      <family val="2"/>
    </font>
    <font>
      <b/>
      <sz val="8"/>
      <color rgb="FF0054A6"/>
      <name val="Open Sans Light"/>
      <family val="2"/>
    </font>
    <font>
      <b/>
      <sz val="7"/>
      <color rgb="FF07346F"/>
      <name val="Open Sans Light"/>
      <family val="2"/>
    </font>
    <font>
      <b/>
      <sz val="7"/>
      <color rgb="FF0070C0"/>
      <name val="Open Sans"/>
      <family val="2"/>
    </font>
    <font>
      <b/>
      <sz val="7"/>
      <color rgb="FF0A4899"/>
      <name val="Open Sans Light"/>
      <family val="2"/>
    </font>
    <font>
      <b/>
      <sz val="7"/>
      <color theme="1"/>
      <name val="Open Sans Light"/>
      <family val="2"/>
    </font>
    <font>
      <b/>
      <sz val="7"/>
      <color rgb="FF07346F"/>
      <name val="Open Sans Light"/>
      <family val="2"/>
    </font>
    <font>
      <b/>
      <sz val="7"/>
      <name val="Open Sans Light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8"/>
      <color rgb="FF50B848"/>
      <name val="Arial Black"/>
      <family val="2"/>
    </font>
    <font>
      <sz val="9"/>
      <name val="Trebuchet MS"/>
      <family val="2"/>
    </font>
    <font>
      <sz val="9"/>
      <color theme="1"/>
      <name val="Trebuchet MS"/>
      <family val="2"/>
    </font>
    <font>
      <sz val="12"/>
      <color rgb="FFFF0000"/>
      <name val="Arial"/>
      <family val="2"/>
    </font>
    <font>
      <b/>
      <sz val="7"/>
      <color theme="0" tint="-4.9989318521683403E-2"/>
      <name val="Open Sans Light"/>
      <family val="2"/>
    </font>
  </fonts>
  <fills count="14">
    <fill>
      <patternFill patternType="none"/>
    </fill>
    <fill>
      <patternFill patternType="gray125"/>
    </fill>
    <fill>
      <patternFill patternType="solid">
        <fgColor rgb="FF397F8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7346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0479D"/>
        <bgColor indexed="64"/>
      </patternFill>
    </fill>
    <fill>
      <patternFill patternType="solid">
        <fgColor rgb="FFD4DDEC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rgb="FF07346F"/>
      </top>
      <bottom style="thin">
        <color rgb="FF07346F"/>
      </bottom>
      <diagonal/>
    </border>
    <border>
      <left/>
      <right style="hair">
        <color theme="0" tint="-0.14999847407452621"/>
      </right>
      <top/>
      <bottom/>
      <diagonal/>
    </border>
    <border>
      <left style="hair">
        <color theme="0" tint="-0.14999847407452621"/>
      </left>
      <right style="hair">
        <color theme="0" tint="-0.14999847407452621"/>
      </right>
      <top/>
      <bottom/>
      <diagonal/>
    </border>
    <border>
      <left style="hair">
        <color theme="0" tint="-0.14999847407452621"/>
      </left>
      <right/>
      <top/>
      <bottom/>
      <diagonal/>
    </border>
    <border>
      <left/>
      <right style="hair">
        <color theme="0" tint="-0.249977111117893"/>
      </right>
      <top/>
      <bottom/>
      <diagonal/>
    </border>
    <border>
      <left style="hair">
        <color theme="0" tint="-0.249977111117893"/>
      </left>
      <right style="hair">
        <color theme="0" tint="-0.249977111117893"/>
      </right>
      <top/>
      <bottom/>
      <diagonal/>
    </border>
  </borders>
  <cellStyleXfs count="57">
    <xf numFmtId="0" fontId="0" fillId="0" borderId="1"/>
    <xf numFmtId="0" fontId="22" fillId="0" borderId="1"/>
    <xf numFmtId="43" fontId="22" fillId="0" borderId="1"/>
    <xf numFmtId="0" fontId="22" fillId="0" borderId="1"/>
    <xf numFmtId="43" fontId="22" fillId="0" borderId="1"/>
    <xf numFmtId="0" fontId="22" fillId="0" borderId="1"/>
    <xf numFmtId="9" fontId="22" fillId="0" borderId="1"/>
    <xf numFmtId="0" fontId="22" fillId="0" borderId="1"/>
    <xf numFmtId="0" fontId="22" fillId="0" borderId="1"/>
    <xf numFmtId="43" fontId="22" fillId="0" borderId="1"/>
    <xf numFmtId="0" fontId="22" fillId="0" borderId="1"/>
    <xf numFmtId="0" fontId="22" fillId="0" borderId="1"/>
    <xf numFmtId="43" fontId="22" fillId="0" borderId="1"/>
    <xf numFmtId="9" fontId="22" fillId="0" borderId="1"/>
    <xf numFmtId="171" fontId="22" fillId="0" borderId="1"/>
    <xf numFmtId="9" fontId="22" fillId="0" borderId="1"/>
    <xf numFmtId="0" fontId="22" fillId="0" borderId="1"/>
    <xf numFmtId="0" fontId="22" fillId="0" borderId="1"/>
    <xf numFmtId="43" fontId="22" fillId="0" borderId="1"/>
    <xf numFmtId="9" fontId="22" fillId="0" borderId="1"/>
    <xf numFmtId="171" fontId="22" fillId="0" borderId="1"/>
    <xf numFmtId="9" fontId="22" fillId="0" borderId="1"/>
    <xf numFmtId="9" fontId="22" fillId="0" borderId="1"/>
    <xf numFmtId="43" fontId="22" fillId="0" borderId="1"/>
    <xf numFmtId="0" fontId="22" fillId="0" borderId="1"/>
    <xf numFmtId="43" fontId="22" fillId="0" borderId="1"/>
    <xf numFmtId="0" fontId="31" fillId="0" borderId="1"/>
    <xf numFmtId="0" fontId="22" fillId="0" borderId="1"/>
    <xf numFmtId="0" fontId="31" fillId="0" borderId="1"/>
    <xf numFmtId="0" fontId="22" fillId="0" borderId="1"/>
    <xf numFmtId="43" fontId="22" fillId="0" borderId="1"/>
    <xf numFmtId="0" fontId="22" fillId="0" borderId="1"/>
    <xf numFmtId="43" fontId="22" fillId="0" borderId="1"/>
    <xf numFmtId="0" fontId="22" fillId="0" borderId="1"/>
    <xf numFmtId="9" fontId="22" fillId="0" borderId="1"/>
    <xf numFmtId="0" fontId="22" fillId="0" borderId="1"/>
    <xf numFmtId="0" fontId="22" fillId="0" borderId="1"/>
    <xf numFmtId="43" fontId="22" fillId="0" borderId="1"/>
    <xf numFmtId="0" fontId="22" fillId="0" borderId="1"/>
    <xf numFmtId="0" fontId="22" fillId="0" borderId="1"/>
    <xf numFmtId="43" fontId="22" fillId="0" borderId="1"/>
    <xf numFmtId="9" fontId="22" fillId="0" borderId="1"/>
    <xf numFmtId="171" fontId="22" fillId="0" borderId="1"/>
    <xf numFmtId="9" fontId="22" fillId="0" borderId="1"/>
    <xf numFmtId="0" fontId="22" fillId="0" borderId="1"/>
    <xf numFmtId="0" fontId="22" fillId="0" borderId="1"/>
    <xf numFmtId="43" fontId="22" fillId="0" borderId="1"/>
    <xf numFmtId="9" fontId="22" fillId="0" borderId="1"/>
    <xf numFmtId="171" fontId="22" fillId="0" borderId="1"/>
    <xf numFmtId="9" fontId="22" fillId="0" borderId="1"/>
    <xf numFmtId="9" fontId="22" fillId="0" borderId="1"/>
    <xf numFmtId="43" fontId="22" fillId="0" borderId="1"/>
    <xf numFmtId="0" fontId="22" fillId="0" borderId="1"/>
    <xf numFmtId="43" fontId="22" fillId="0" borderId="1"/>
    <xf numFmtId="43" fontId="22" fillId="0" borderId="1"/>
    <xf numFmtId="9" fontId="22" fillId="0" borderId="1"/>
    <xf numFmtId="0" fontId="94" fillId="0" borderId="1"/>
  </cellStyleXfs>
  <cellXfs count="400">
    <xf numFmtId="0" fontId="0" fillId="0" borderId="0" xfId="0" applyBorder="1"/>
    <xf numFmtId="0" fontId="9" fillId="0" borderId="1" xfId="7" applyFont="1"/>
    <xf numFmtId="164" fontId="9" fillId="0" borderId="1" xfId="7" applyNumberFormat="1" applyFont="1"/>
    <xf numFmtId="0" fontId="5" fillId="0" borderId="1" xfId="7" applyFont="1"/>
    <xf numFmtId="0" fontId="18" fillId="0" borderId="1" xfId="7" applyFont="1"/>
    <xf numFmtId="0" fontId="10" fillId="0" borderId="1" xfId="7" applyFont="1"/>
    <xf numFmtId="0" fontId="17" fillId="0" borderId="1" xfId="7" applyFont="1"/>
    <xf numFmtId="0" fontId="11" fillId="0" borderId="1" xfId="7" applyFont="1"/>
    <xf numFmtId="165" fontId="4" fillId="0" borderId="1" xfId="7" applyNumberFormat="1" applyFont="1"/>
    <xf numFmtId="0" fontId="4" fillId="0" borderId="1" xfId="7" applyFont="1"/>
    <xf numFmtId="165" fontId="5" fillId="0" borderId="1" xfId="7" applyNumberFormat="1" applyFont="1"/>
    <xf numFmtId="0" fontId="2" fillId="0" borderId="1" xfId="7" applyFont="1"/>
    <xf numFmtId="0" fontId="12" fillId="0" borderId="1" xfId="0" applyFont="1" applyAlignment="1">
      <alignment vertical="center"/>
    </xf>
    <xf numFmtId="0" fontId="18" fillId="0" borderId="1" xfId="0" applyFont="1"/>
    <xf numFmtId="0" fontId="19" fillId="0" borderId="1" xfId="7" applyFont="1"/>
    <xf numFmtId="0" fontId="20" fillId="0" borderId="1" xfId="7" applyFont="1"/>
    <xf numFmtId="0" fontId="18" fillId="3" borderId="1" xfId="0" applyFont="1" applyFill="1"/>
    <xf numFmtId="0" fontId="21" fillId="5" borderId="1" xfId="0" applyFont="1" applyFill="1" applyAlignment="1">
      <alignment vertical="center"/>
    </xf>
    <xf numFmtId="0" fontId="21" fillId="5" borderId="1" xfId="0" applyFont="1" applyFill="1"/>
    <xf numFmtId="0" fontId="21" fillId="5" borderId="1" xfId="0" applyFont="1" applyFill="1" applyAlignment="1">
      <alignment horizontal="left" vertical="center"/>
    </xf>
    <xf numFmtId="0" fontId="0" fillId="0" borderId="1" xfId="0"/>
    <xf numFmtId="0" fontId="16" fillId="5" borderId="1" xfId="0" applyFont="1" applyFill="1"/>
    <xf numFmtId="0" fontId="3" fillId="0" borderId="1" xfId="24" applyFont="1" applyAlignment="1">
      <alignment vertical="center"/>
    </xf>
    <xf numFmtId="0" fontId="15" fillId="0" borderId="1" xfId="24" applyFont="1" applyAlignment="1">
      <alignment vertical="center"/>
    </xf>
    <xf numFmtId="0" fontId="13" fillId="0" borderId="1" xfId="24" applyFont="1" applyAlignment="1">
      <alignment vertical="center"/>
    </xf>
    <xf numFmtId="0" fontId="7" fillId="0" borderId="1" xfId="24" applyFont="1" applyAlignment="1">
      <alignment vertical="center"/>
    </xf>
    <xf numFmtId="0" fontId="6" fillId="2" borderId="1" xfId="24" applyFont="1" applyFill="1" applyAlignment="1">
      <alignment horizontal="right" vertical="center" indent="1"/>
    </xf>
    <xf numFmtId="0" fontId="6" fillId="0" borderId="1" xfId="24" applyFont="1" applyAlignment="1">
      <alignment vertical="center"/>
    </xf>
    <xf numFmtId="0" fontId="7" fillId="0" borderId="1" xfId="24" applyFont="1"/>
    <xf numFmtId="8" fontId="7" fillId="0" borderId="1" xfId="24" applyNumberFormat="1" applyFont="1" applyAlignment="1">
      <alignment vertical="center"/>
    </xf>
    <xf numFmtId="17" fontId="7" fillId="0" borderId="1" xfId="24" applyNumberFormat="1" applyFont="1"/>
    <xf numFmtId="0" fontId="4" fillId="0" borderId="1" xfId="0" applyFont="1" applyAlignment="1">
      <alignment horizontal="center"/>
    </xf>
    <xf numFmtId="0" fontId="4" fillId="0" borderId="1" xfId="0" applyFont="1"/>
    <xf numFmtId="166" fontId="4" fillId="0" borderId="1" xfId="0" applyNumberFormat="1" applyFont="1"/>
    <xf numFmtId="165" fontId="4" fillId="0" borderId="1" xfId="0" applyNumberFormat="1" applyFont="1"/>
    <xf numFmtId="167" fontId="4" fillId="0" borderId="1" xfId="0" applyNumberFormat="1" applyFont="1"/>
    <xf numFmtId="165" fontId="14" fillId="0" borderId="1" xfId="0" applyNumberFormat="1" applyFont="1"/>
    <xf numFmtId="8" fontId="4" fillId="0" borderId="1" xfId="0" applyNumberFormat="1" applyFont="1"/>
    <xf numFmtId="165" fontId="5" fillId="0" borderId="1" xfId="0" applyNumberFormat="1" applyFont="1"/>
    <xf numFmtId="0" fontId="5" fillId="0" borderId="1" xfId="0" applyFont="1"/>
    <xf numFmtId="167" fontId="5" fillId="0" borderId="1" xfId="0" applyNumberFormat="1" applyFont="1"/>
    <xf numFmtId="8" fontId="5" fillId="0" borderId="1" xfId="0" applyNumberFormat="1" applyFont="1"/>
    <xf numFmtId="14" fontId="24" fillId="3" borderId="1" xfId="24" applyNumberFormat="1" applyFont="1" applyFill="1" applyAlignment="1">
      <alignment horizontal="left" vertical="center" indent="1"/>
    </xf>
    <xf numFmtId="14" fontId="8" fillId="3" borderId="1" xfId="24" applyNumberFormat="1" applyFont="1" applyFill="1" applyAlignment="1">
      <alignment horizontal="left" vertical="center" indent="1"/>
    </xf>
    <xf numFmtId="14" fontId="25" fillId="3" borderId="1" xfId="24" applyNumberFormat="1" applyFont="1" applyFill="1" applyAlignment="1">
      <alignment horizontal="left" vertical="center" indent="1"/>
    </xf>
    <xf numFmtId="0" fontId="26" fillId="0" borderId="1" xfId="24" applyFont="1" applyAlignment="1">
      <alignment horizontal="left" vertical="center" indent="1"/>
    </xf>
    <xf numFmtId="168" fontId="27" fillId="4" borderId="1" xfId="24" applyNumberFormat="1" applyFont="1" applyFill="1" applyAlignment="1">
      <alignment horizontal="left" vertical="center" indent="1"/>
    </xf>
    <xf numFmtId="0" fontId="27" fillId="4" borderId="1" xfId="24" applyFont="1" applyFill="1" applyAlignment="1">
      <alignment horizontal="right" vertical="center" indent="2"/>
    </xf>
    <xf numFmtId="166" fontId="27" fillId="4" borderId="1" xfId="24" applyNumberFormat="1" applyFont="1" applyFill="1" applyAlignment="1">
      <alignment horizontal="right" vertical="center" indent="2"/>
    </xf>
    <xf numFmtId="8" fontId="27" fillId="4" borderId="1" xfId="24" applyNumberFormat="1" applyFont="1" applyFill="1" applyAlignment="1">
      <alignment horizontal="right" vertical="center" indent="2"/>
    </xf>
    <xf numFmtId="0" fontId="27" fillId="4" borderId="1" xfId="24" applyFont="1" applyFill="1" applyAlignment="1">
      <alignment horizontal="center" vertical="center"/>
    </xf>
    <xf numFmtId="166" fontId="27" fillId="4" borderId="1" xfId="25" applyNumberFormat="1" applyFont="1" applyFill="1" applyAlignment="1">
      <alignment horizontal="right" vertical="center" indent="2"/>
    </xf>
    <xf numFmtId="168" fontId="27" fillId="0" borderId="1" xfId="24" applyNumberFormat="1" applyFont="1" applyAlignment="1">
      <alignment horizontal="left" vertical="center" indent="1"/>
    </xf>
    <xf numFmtId="0" fontId="27" fillId="0" borderId="1" xfId="24" applyFont="1" applyAlignment="1">
      <alignment horizontal="right" vertical="center" indent="2"/>
    </xf>
    <xf numFmtId="166" fontId="27" fillId="0" borderId="1" xfId="24" applyNumberFormat="1" applyFont="1" applyAlignment="1">
      <alignment horizontal="right" vertical="center" indent="2"/>
    </xf>
    <xf numFmtId="8" fontId="27" fillId="0" borderId="1" xfId="24" applyNumberFormat="1" applyFont="1" applyAlignment="1">
      <alignment horizontal="right" vertical="center" indent="2"/>
    </xf>
    <xf numFmtId="0" fontId="27" fillId="0" borderId="1" xfId="24" applyFont="1" applyAlignment="1">
      <alignment horizontal="center" vertical="center"/>
    </xf>
    <xf numFmtId="166" fontId="27" fillId="0" borderId="1" xfId="25" applyNumberFormat="1" applyFont="1" applyAlignment="1">
      <alignment horizontal="right" vertical="center" indent="2"/>
    </xf>
    <xf numFmtId="43" fontId="27" fillId="4" borderId="1" xfId="25" applyFont="1" applyFill="1" applyAlignment="1">
      <alignment horizontal="right" vertical="center" indent="2"/>
    </xf>
    <xf numFmtId="0" fontId="27" fillId="4" borderId="1" xfId="24" applyFont="1" applyFill="1" applyAlignment="1">
      <alignment horizontal="center"/>
    </xf>
    <xf numFmtId="0" fontId="28" fillId="0" borderId="1" xfId="24" applyFont="1" applyAlignment="1">
      <alignment horizontal="left" vertical="center" indent="1"/>
    </xf>
    <xf numFmtId="0" fontId="27" fillId="0" borderId="1" xfId="24" applyFont="1" applyAlignment="1">
      <alignment horizontal="left" vertical="center" indent="1"/>
    </xf>
    <xf numFmtId="0" fontId="28" fillId="0" borderId="1" xfId="24" applyFont="1" applyAlignment="1">
      <alignment horizontal="right" vertical="center" indent="2"/>
    </xf>
    <xf numFmtId="166" fontId="28" fillId="0" borderId="1" xfId="24" applyNumberFormat="1" applyFont="1" applyAlignment="1">
      <alignment horizontal="right" vertical="center" indent="2"/>
    </xf>
    <xf numFmtId="8" fontId="28" fillId="3" borderId="1" xfId="24" applyNumberFormat="1" applyFont="1" applyFill="1" applyAlignment="1">
      <alignment horizontal="right" vertical="center" indent="2"/>
    </xf>
    <xf numFmtId="0" fontId="28" fillId="0" borderId="1" xfId="24" applyFont="1" applyAlignment="1">
      <alignment horizontal="center" vertical="center"/>
    </xf>
    <xf numFmtId="166" fontId="28" fillId="0" borderId="1" xfId="24" applyNumberFormat="1" applyFont="1" applyAlignment="1">
      <alignment horizontal="center" vertical="center"/>
    </xf>
    <xf numFmtId="0" fontId="23" fillId="0" borderId="1" xfId="24" applyFont="1" applyAlignment="1">
      <alignment horizontal="center" vertical="center"/>
    </xf>
    <xf numFmtId="0" fontId="29" fillId="0" borderId="1" xfId="24" applyFont="1" applyAlignment="1">
      <alignment vertical="center"/>
    </xf>
    <xf numFmtId="0" fontId="6" fillId="6" borderId="1" xfId="24" applyFont="1" applyFill="1" applyAlignment="1">
      <alignment vertical="center"/>
    </xf>
    <xf numFmtId="0" fontId="6" fillId="6" borderId="1" xfId="24" applyFont="1" applyFill="1" applyAlignment="1">
      <alignment horizontal="left" vertical="center" indent="1"/>
    </xf>
    <xf numFmtId="0" fontId="6" fillId="6" borderId="1" xfId="24" applyFont="1" applyFill="1" applyAlignment="1">
      <alignment horizontal="right" vertical="center" indent="1"/>
    </xf>
    <xf numFmtId="0" fontId="16" fillId="5" borderId="1" xfId="0" applyFont="1" applyFill="1" applyAlignment="1">
      <alignment vertical="center"/>
    </xf>
    <xf numFmtId="14" fontId="21" fillId="5" borderId="1" xfId="0" applyNumberFormat="1" applyFont="1" applyFill="1" applyAlignment="1">
      <alignment vertical="center"/>
    </xf>
    <xf numFmtId="0" fontId="21" fillId="7" borderId="1" xfId="0" applyFont="1" applyFill="1" applyAlignment="1">
      <alignment vertical="center"/>
    </xf>
    <xf numFmtId="0" fontId="18" fillId="8" borderId="1" xfId="0" applyFont="1" applyFill="1"/>
    <xf numFmtId="0" fontId="10" fillId="5" borderId="1" xfId="0" applyFont="1" applyFill="1" applyAlignment="1">
      <alignment vertical="center"/>
    </xf>
    <xf numFmtId="166" fontId="4" fillId="9" borderId="1" xfId="0" applyNumberFormat="1" applyFont="1" applyFill="1"/>
    <xf numFmtId="169" fontId="21" fillId="5" borderId="1" xfId="0" applyNumberFormat="1" applyFont="1" applyFill="1" applyAlignment="1">
      <alignment vertical="center"/>
    </xf>
    <xf numFmtId="169" fontId="21" fillId="5" borderId="1" xfId="0" applyNumberFormat="1" applyFont="1" applyFill="1" applyAlignment="1">
      <alignment horizontal="left" vertical="center"/>
    </xf>
    <xf numFmtId="169" fontId="21" fillId="7" borderId="1" xfId="0" applyNumberFormat="1" applyFont="1" applyFill="1" applyAlignment="1">
      <alignment vertical="center"/>
    </xf>
    <xf numFmtId="169" fontId="18" fillId="8" borderId="1" xfId="0" applyNumberFormat="1" applyFont="1" applyFill="1"/>
    <xf numFmtId="0" fontId="30" fillId="0" borderId="0" xfId="0" applyFont="1" applyBorder="1"/>
    <xf numFmtId="0" fontId="30" fillId="0" borderId="1" xfId="0" applyFont="1"/>
    <xf numFmtId="0" fontId="32" fillId="0" borderId="0" xfId="0" applyFont="1" applyBorder="1"/>
    <xf numFmtId="0" fontId="1" fillId="0" borderId="0" xfId="0" applyFont="1" applyBorder="1"/>
    <xf numFmtId="0" fontId="1" fillId="0" borderId="1" xfId="0" applyFont="1"/>
    <xf numFmtId="0" fontId="33" fillId="0" borderId="1" xfId="0" applyFont="1" applyAlignment="1">
      <alignment horizontal="left" vertical="top"/>
    </xf>
    <xf numFmtId="4" fontId="34" fillId="0" borderId="1" xfId="0" applyNumberFormat="1" applyFont="1" applyAlignment="1">
      <alignment horizontal="right" vertical="top" shrinkToFit="1"/>
    </xf>
    <xf numFmtId="1" fontId="34" fillId="0" borderId="1" xfId="0" applyNumberFormat="1" applyFont="1" applyAlignment="1">
      <alignment horizontal="right" vertical="top" shrinkToFit="1"/>
    </xf>
    <xf numFmtId="0" fontId="30" fillId="0" borderId="0" xfId="0" applyFont="1" applyBorder="1" applyAlignment="1">
      <alignment vertical="center"/>
    </xf>
    <xf numFmtId="0" fontId="36" fillId="0" borderId="0" xfId="0" applyFont="1" applyBorder="1"/>
    <xf numFmtId="0" fontId="36" fillId="0" borderId="1" xfId="0" applyFont="1"/>
    <xf numFmtId="0" fontId="36" fillId="0" borderId="1" xfId="0" applyFont="1" applyAlignment="1">
      <alignment vertical="center"/>
    </xf>
    <xf numFmtId="0" fontId="36" fillId="0" borderId="1" xfId="0" applyFont="1" applyAlignment="1">
      <alignment wrapText="1"/>
    </xf>
    <xf numFmtId="0" fontId="39" fillId="0" borderId="0" xfId="0" applyFont="1" applyBorder="1"/>
    <xf numFmtId="0" fontId="39" fillId="0" borderId="1" xfId="0" applyFont="1"/>
    <xf numFmtId="0" fontId="37" fillId="0" borderId="0" xfId="0" applyFont="1" applyBorder="1"/>
    <xf numFmtId="0" fontId="37" fillId="0" borderId="1" xfId="0" applyFont="1"/>
    <xf numFmtId="0" fontId="40" fillId="0" borderId="0" xfId="0" applyFont="1" applyBorder="1"/>
    <xf numFmtId="8" fontId="38" fillId="0" borderId="0" xfId="0" applyNumberFormat="1" applyFont="1" applyBorder="1" applyAlignment="1">
      <alignment horizontal="left" vertical="center" indent="15"/>
    </xf>
    <xf numFmtId="0" fontId="41" fillId="0" borderId="1" xfId="0" applyFont="1" applyAlignment="1">
      <alignment horizontal="right" vertical="top" wrapText="1"/>
    </xf>
    <xf numFmtId="3" fontId="42" fillId="0" borderId="1" xfId="0" applyNumberFormat="1" applyFont="1" applyAlignment="1">
      <alignment horizontal="right" vertical="top" indent="1" shrinkToFit="1"/>
    </xf>
    <xf numFmtId="0" fontId="43" fillId="0" borderId="0" xfId="0" applyFont="1" applyBorder="1"/>
    <xf numFmtId="0" fontId="44" fillId="0" borderId="0" xfId="0" applyFont="1" applyBorder="1"/>
    <xf numFmtId="0" fontId="45" fillId="0" borderId="0" xfId="0" applyFont="1" applyBorder="1"/>
    <xf numFmtId="0" fontId="36" fillId="0" borderId="0" xfId="0" applyFont="1" applyBorder="1" applyAlignment="1">
      <alignment vertical="center"/>
    </xf>
    <xf numFmtId="0" fontId="41" fillId="0" borderId="1" xfId="0" applyFont="1" applyAlignment="1">
      <alignment horizontal="right" vertical="center" wrapText="1"/>
    </xf>
    <xf numFmtId="0" fontId="46" fillId="0" borderId="0" xfId="0" applyFont="1" applyBorder="1"/>
    <xf numFmtId="0" fontId="46" fillId="0" borderId="1" xfId="0" applyFont="1"/>
    <xf numFmtId="0" fontId="47" fillId="0" borderId="0" xfId="0" applyFont="1" applyBorder="1"/>
    <xf numFmtId="0" fontId="46" fillId="0" borderId="1" xfId="0" applyFont="1" applyAlignment="1">
      <alignment vertical="center"/>
    </xf>
    <xf numFmtId="0" fontId="39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" xfId="0" applyFont="1" applyAlignment="1">
      <alignment vertical="center"/>
    </xf>
    <xf numFmtId="0" fontId="49" fillId="0" borderId="0" xfId="0" applyFont="1" applyBorder="1"/>
    <xf numFmtId="0" fontId="49" fillId="0" borderId="0" xfId="0" applyFont="1" applyBorder="1" applyAlignment="1">
      <alignment vertical="center"/>
    </xf>
    <xf numFmtId="0" fontId="49" fillId="0" borderId="4" xfId="0" applyFont="1" applyBorder="1"/>
    <xf numFmtId="0" fontId="49" fillId="0" borderId="1" xfId="0" applyFont="1"/>
    <xf numFmtId="0" fontId="49" fillId="0" borderId="1" xfId="0" applyFont="1" applyAlignment="1">
      <alignment vertical="center"/>
    </xf>
    <xf numFmtId="0" fontId="53" fillId="0" borderId="1" xfId="0" applyFont="1" applyAlignment="1">
      <alignment horizontal="left" vertical="center"/>
    </xf>
    <xf numFmtId="0" fontId="51" fillId="0" borderId="1" xfId="0" applyFont="1" applyAlignment="1">
      <alignment horizontal="center" vertical="center"/>
    </xf>
    <xf numFmtId="0" fontId="56" fillId="0" borderId="1" xfId="0" applyFont="1" applyAlignment="1">
      <alignment vertical="center"/>
    </xf>
    <xf numFmtId="0" fontId="43" fillId="0" borderId="1" xfId="0" applyFont="1"/>
    <xf numFmtId="0" fontId="51" fillId="0" borderId="1" xfId="0" applyFont="1" applyAlignment="1">
      <alignment horizontal="left" vertical="center"/>
    </xf>
    <xf numFmtId="0" fontId="1" fillId="0" borderId="1" xfId="0" applyFont="1" applyAlignment="1">
      <alignment horizontal="left"/>
    </xf>
    <xf numFmtId="0" fontId="52" fillId="0" borderId="1" xfId="0" applyFont="1" applyAlignment="1">
      <alignment vertical="center" wrapText="1"/>
    </xf>
    <xf numFmtId="0" fontId="73" fillId="0" borderId="1" xfId="27" applyFont="1" applyAlignment="1">
      <alignment vertical="center"/>
    </xf>
    <xf numFmtId="0" fontId="71" fillId="0" borderId="1" xfId="0" applyFont="1"/>
    <xf numFmtId="0" fontId="50" fillId="0" borderId="1" xfId="0" applyFont="1" applyAlignment="1">
      <alignment horizontal="left" vertical="center" indent="1"/>
    </xf>
    <xf numFmtId="8" fontId="62" fillId="0" borderId="1" xfId="0" applyNumberFormat="1" applyFont="1" applyAlignment="1">
      <alignment horizontal="center" vertical="center" wrapText="1"/>
    </xf>
    <xf numFmtId="0" fontId="73" fillId="0" borderId="1" xfId="0" applyFont="1" applyAlignment="1">
      <alignment horizontal="left" vertical="center"/>
    </xf>
    <xf numFmtId="0" fontId="50" fillId="0" borderId="1" xfId="0" applyFont="1" applyAlignment="1">
      <alignment horizontal="left" indent="1"/>
    </xf>
    <xf numFmtId="0" fontId="73" fillId="0" borderId="1" xfId="0" applyFont="1"/>
    <xf numFmtId="0" fontId="74" fillId="0" borderId="0" xfId="0" applyFont="1" applyBorder="1"/>
    <xf numFmtId="0" fontId="76" fillId="0" borderId="1" xfId="0" applyFont="1" applyAlignment="1">
      <alignment horizontal="left" vertical="center"/>
    </xf>
    <xf numFmtId="0" fontId="76" fillId="0" borderId="1" xfId="0" applyFont="1"/>
    <xf numFmtId="0" fontId="76" fillId="0" borderId="1" xfId="27" applyFont="1" applyAlignment="1">
      <alignment horizontal="left" vertical="center" indent="1"/>
    </xf>
    <xf numFmtId="0" fontId="61" fillId="0" borderId="0" xfId="0" applyFont="1" applyBorder="1"/>
    <xf numFmtId="0" fontId="77" fillId="0" borderId="0" xfId="0" applyFont="1" applyBorder="1" applyAlignment="1">
      <alignment horizontal="left"/>
    </xf>
    <xf numFmtId="0" fontId="78" fillId="0" borderId="1" xfId="0" applyFont="1" applyAlignment="1">
      <alignment horizontal="left"/>
    </xf>
    <xf numFmtId="0" fontId="36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39" fillId="0" borderId="5" xfId="0" applyFont="1" applyBorder="1"/>
    <xf numFmtId="0" fontId="80" fillId="0" borderId="0" xfId="0" applyFont="1" applyBorder="1"/>
    <xf numFmtId="0" fontId="80" fillId="0" borderId="1" xfId="0" applyFont="1"/>
    <xf numFmtId="8" fontId="85" fillId="0" borderId="1" xfId="0" applyNumberFormat="1" applyFont="1" applyAlignment="1">
      <alignment horizontal="left" vertical="center"/>
    </xf>
    <xf numFmtId="0" fontId="86" fillId="0" borderId="1" xfId="0" applyFont="1" applyAlignment="1">
      <alignment horizontal="left" vertical="center"/>
    </xf>
    <xf numFmtId="0" fontId="75" fillId="0" borderId="1" xfId="0" applyFont="1" applyAlignment="1">
      <alignment vertical="top"/>
    </xf>
    <xf numFmtId="0" fontId="47" fillId="0" borderId="1" xfId="0" applyFont="1"/>
    <xf numFmtId="0" fontId="76" fillId="0" borderId="1" xfId="0" applyFont="1" applyAlignment="1">
      <alignment horizontal="left"/>
    </xf>
    <xf numFmtId="0" fontId="49" fillId="0" borderId="2" xfId="0" applyFont="1" applyBorder="1"/>
    <xf numFmtId="0" fontId="49" fillId="0" borderId="3" xfId="0" applyFont="1" applyBorder="1"/>
    <xf numFmtId="0" fontId="35" fillId="0" borderId="1" xfId="0" applyFont="1"/>
    <xf numFmtId="0" fontId="36" fillId="0" borderId="1" xfId="0" applyFont="1" applyAlignment="1">
      <alignment horizontal="right"/>
    </xf>
    <xf numFmtId="0" fontId="63" fillId="0" borderId="1" xfId="0" applyFont="1" applyAlignment="1">
      <alignment vertical="center"/>
    </xf>
    <xf numFmtId="0" fontId="67" fillId="0" borderId="1" xfId="0" applyFont="1" applyAlignment="1">
      <alignment vertical="center"/>
    </xf>
    <xf numFmtId="0" fontId="65" fillId="0" borderId="1" xfId="0" applyFont="1" applyAlignment="1">
      <alignment horizontal="left" vertical="center"/>
    </xf>
    <xf numFmtId="169" fontId="65" fillId="0" borderId="1" xfId="0" applyNumberFormat="1" applyFont="1" applyAlignment="1">
      <alignment horizontal="right" vertical="center"/>
    </xf>
    <xf numFmtId="10" fontId="66" fillId="0" borderId="1" xfId="0" applyNumberFormat="1" applyFont="1" applyAlignment="1">
      <alignment horizontal="left" vertical="center"/>
    </xf>
    <xf numFmtId="0" fontId="58" fillId="0" borderId="1" xfId="0" applyFont="1" applyAlignment="1">
      <alignment vertical="center"/>
    </xf>
    <xf numFmtId="0" fontId="65" fillId="0" borderId="1" xfId="0" applyFont="1" applyAlignment="1">
      <alignment vertical="center"/>
    </xf>
    <xf numFmtId="0" fontId="63" fillId="0" borderId="1" xfId="0" applyFont="1"/>
    <xf numFmtId="0" fontId="68" fillId="0" borderId="1" xfId="0" applyFont="1" applyAlignment="1">
      <alignment horizontal="left" vertical="center"/>
    </xf>
    <xf numFmtId="0" fontId="69" fillId="0" borderId="1" xfId="0" applyFont="1" applyAlignment="1">
      <alignment horizontal="right" vertical="center" wrapText="1"/>
    </xf>
    <xf numFmtId="0" fontId="70" fillId="0" borderId="1" xfId="0" applyFont="1" applyAlignment="1">
      <alignment vertical="center"/>
    </xf>
    <xf numFmtId="3" fontId="59" fillId="0" borderId="1" xfId="0" applyNumberFormat="1" applyFont="1" applyAlignment="1">
      <alignment horizontal="right" vertical="center" shrinkToFit="1"/>
    </xf>
    <xf numFmtId="1" fontId="59" fillId="0" borderId="1" xfId="0" applyNumberFormat="1" applyFont="1" applyAlignment="1">
      <alignment horizontal="center" vertical="center" shrinkToFit="1"/>
    </xf>
    <xf numFmtId="0" fontId="62" fillId="0" borderId="1" xfId="0" applyFont="1" applyAlignment="1">
      <alignment vertical="center" wrapText="1"/>
    </xf>
    <xf numFmtId="0" fontId="62" fillId="0" borderId="1" xfId="0" applyFont="1" applyAlignment="1">
      <alignment vertical="center"/>
    </xf>
    <xf numFmtId="0" fontId="69" fillId="0" borderId="1" xfId="0" applyFont="1" applyAlignment="1">
      <alignment vertical="center" wrapText="1"/>
    </xf>
    <xf numFmtId="1" fontId="62" fillId="0" borderId="1" xfId="0" applyNumberFormat="1" applyFont="1" applyAlignment="1">
      <alignment horizontal="center" vertical="center" shrinkToFit="1"/>
    </xf>
    <xf numFmtId="169" fontId="62" fillId="0" borderId="1" xfId="0" applyNumberFormat="1" applyFont="1" applyAlignment="1">
      <alignment horizontal="right" vertical="center" shrinkToFit="1"/>
    </xf>
    <xf numFmtId="3" fontId="62" fillId="0" borderId="1" xfId="0" applyNumberFormat="1" applyFont="1" applyAlignment="1">
      <alignment horizontal="right" vertical="center" shrinkToFit="1"/>
    </xf>
    <xf numFmtId="4" fontId="59" fillId="0" borderId="1" xfId="0" applyNumberFormat="1" applyFont="1" applyAlignment="1">
      <alignment horizontal="right" vertical="center" shrinkToFit="1"/>
    </xf>
    <xf numFmtId="3" fontId="62" fillId="0" borderId="1" xfId="0" applyNumberFormat="1" applyFont="1" applyAlignment="1">
      <alignment horizontal="center" vertical="center" shrinkToFit="1"/>
    </xf>
    <xf numFmtId="8" fontId="58" fillId="0" borderId="1" xfId="0" applyNumberFormat="1" applyFont="1" applyAlignment="1">
      <alignment vertical="center"/>
    </xf>
    <xf numFmtId="8" fontId="64" fillId="0" borderId="1" xfId="0" applyNumberFormat="1" applyFont="1" applyAlignment="1">
      <alignment horizontal="left" vertical="center"/>
    </xf>
    <xf numFmtId="0" fontId="60" fillId="0" borderId="1" xfId="0" applyFont="1" applyAlignment="1">
      <alignment horizontal="left" vertical="center" wrapText="1"/>
    </xf>
    <xf numFmtId="8" fontId="58" fillId="0" borderId="1" xfId="0" applyNumberFormat="1" applyFont="1" applyAlignment="1">
      <alignment vertical="center" wrapText="1"/>
    </xf>
    <xf numFmtId="0" fontId="58" fillId="0" borderId="1" xfId="0" applyFont="1" applyAlignment="1">
      <alignment vertical="center" wrapText="1"/>
    </xf>
    <xf numFmtId="0" fontId="60" fillId="0" borderId="1" xfId="0" applyFont="1" applyAlignment="1">
      <alignment horizontal="left" vertical="center"/>
    </xf>
    <xf numFmtId="0" fontId="60" fillId="0" borderId="1" xfId="0" applyFont="1" applyAlignment="1">
      <alignment horizontal="right" vertical="center" wrapText="1"/>
    </xf>
    <xf numFmtId="8" fontId="65" fillId="0" borderId="1" xfId="0" applyNumberFormat="1" applyFont="1" applyAlignment="1">
      <alignment horizontal="left" vertical="center" wrapText="1"/>
    </xf>
    <xf numFmtId="0" fontId="39" fillId="0" borderId="1" xfId="0" applyFont="1" applyAlignment="1">
      <alignment horizontal="right" vertical="center"/>
    </xf>
    <xf numFmtId="0" fontId="69" fillId="0" borderId="7" xfId="0" applyFont="1" applyBorder="1" applyAlignment="1">
      <alignment horizontal="center" vertical="center"/>
    </xf>
    <xf numFmtId="1" fontId="59" fillId="0" borderId="7" xfId="0" applyNumberFormat="1" applyFont="1" applyBorder="1" applyAlignment="1">
      <alignment horizontal="center" vertical="center" shrinkToFit="1"/>
    </xf>
    <xf numFmtId="1" fontId="62" fillId="0" borderId="7" xfId="0" applyNumberFormat="1" applyFont="1" applyBorder="1" applyAlignment="1">
      <alignment horizontal="center" vertical="center" shrinkToFit="1"/>
    </xf>
    <xf numFmtId="0" fontId="69" fillId="0" borderId="6" xfId="0" applyFont="1" applyBorder="1" applyAlignment="1">
      <alignment horizontal="center" vertical="center"/>
    </xf>
    <xf numFmtId="1" fontId="59" fillId="0" borderId="6" xfId="0" applyNumberFormat="1" applyFont="1" applyBorder="1" applyAlignment="1">
      <alignment horizontal="center" vertical="center" shrinkToFit="1"/>
    </xf>
    <xf numFmtId="1" fontId="62" fillId="0" borderId="6" xfId="0" applyNumberFormat="1" applyFont="1" applyBorder="1" applyAlignment="1">
      <alignment horizontal="center" vertical="center" shrinkToFit="1"/>
    </xf>
    <xf numFmtId="3" fontId="62" fillId="0" borderId="6" xfId="0" applyNumberFormat="1" applyFont="1" applyBorder="1" applyAlignment="1">
      <alignment horizontal="center" vertical="center" shrinkToFit="1"/>
    </xf>
    <xf numFmtId="3" fontId="62" fillId="0" borderId="7" xfId="0" applyNumberFormat="1" applyFont="1" applyBorder="1" applyAlignment="1">
      <alignment horizontal="center" vertical="center" shrinkToFit="1"/>
    </xf>
    <xf numFmtId="0" fontId="69" fillId="0" borderId="7" xfId="0" applyFont="1" applyBorder="1" applyAlignment="1">
      <alignment horizontal="right" vertical="center" wrapText="1" indent="1"/>
    </xf>
    <xf numFmtId="169" fontId="59" fillId="0" borderId="7" xfId="0" applyNumberFormat="1" applyFont="1" applyBorder="1" applyAlignment="1">
      <alignment horizontal="right" vertical="center" indent="1" shrinkToFit="1"/>
    </xf>
    <xf numFmtId="169" fontId="62" fillId="0" borderId="7" xfId="0" applyNumberFormat="1" applyFont="1" applyBorder="1" applyAlignment="1">
      <alignment horizontal="right" vertical="center" indent="1" shrinkToFit="1"/>
    </xf>
    <xf numFmtId="0" fontId="69" fillId="0" borderId="6" xfId="0" applyFont="1" applyBorder="1" applyAlignment="1">
      <alignment horizontal="right" vertical="center" wrapText="1" indent="1"/>
    </xf>
    <xf numFmtId="169" fontId="59" fillId="0" borderId="6" xfId="0" applyNumberFormat="1" applyFont="1" applyBorder="1" applyAlignment="1">
      <alignment horizontal="right" vertical="center" indent="1" shrinkToFit="1"/>
    </xf>
    <xf numFmtId="169" fontId="62" fillId="0" borderId="6" xfId="0" applyNumberFormat="1" applyFont="1" applyBorder="1" applyAlignment="1">
      <alignment horizontal="right" vertical="center" indent="1" shrinkToFit="1"/>
    </xf>
    <xf numFmtId="0" fontId="69" fillId="0" borderId="1" xfId="0" applyFont="1" applyAlignment="1">
      <alignment horizontal="right" vertical="center" wrapText="1" indent="1"/>
    </xf>
    <xf numFmtId="3" fontId="59" fillId="0" borderId="1" xfId="0" applyNumberFormat="1" applyFont="1" applyAlignment="1">
      <alignment horizontal="right" vertical="center" indent="1" shrinkToFit="1"/>
    </xf>
    <xf numFmtId="3" fontId="62" fillId="0" borderId="1" xfId="0" applyNumberFormat="1" applyFont="1" applyAlignment="1">
      <alignment horizontal="right" vertical="center" indent="1" shrinkToFit="1"/>
    </xf>
    <xf numFmtId="169" fontId="65" fillId="0" borderId="1" xfId="0" applyNumberFormat="1" applyFont="1" applyAlignment="1">
      <alignment horizontal="right" vertical="center" indent="1"/>
    </xf>
    <xf numFmtId="0" fontId="69" fillId="0" borderId="6" xfId="0" applyFont="1" applyBorder="1" applyAlignment="1">
      <alignment horizontal="left" vertical="center" wrapText="1" indent="1"/>
    </xf>
    <xf numFmtId="0" fontId="60" fillId="0" borderId="6" xfId="0" applyFont="1" applyBorder="1" applyAlignment="1">
      <alignment horizontal="left" vertical="center" wrapText="1" indent="1"/>
    </xf>
    <xf numFmtId="0" fontId="88" fillId="0" borderId="1" xfId="0" applyFont="1" applyAlignment="1">
      <alignment horizontal="left" vertical="center"/>
    </xf>
    <xf numFmtId="8" fontId="70" fillId="0" borderId="1" xfId="0" applyNumberFormat="1" applyFont="1" applyAlignment="1">
      <alignment horizontal="left" vertical="center"/>
    </xf>
    <xf numFmtId="10" fontId="70" fillId="0" borderId="1" xfId="0" applyNumberFormat="1" applyFont="1" applyAlignment="1">
      <alignment horizontal="left" vertical="center"/>
    </xf>
    <xf numFmtId="10" fontId="89" fillId="0" borderId="1" xfId="0" applyNumberFormat="1" applyFont="1" applyAlignment="1">
      <alignment horizontal="right" vertical="center" indent="1"/>
    </xf>
    <xf numFmtId="0" fontId="51" fillId="12" borderId="7" xfId="0" applyFont="1" applyFill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60" fillId="0" borderId="7" xfId="0" applyFont="1" applyBorder="1" applyAlignment="1">
      <alignment horizontal="center" vertical="center"/>
    </xf>
    <xf numFmtId="3" fontId="60" fillId="0" borderId="7" xfId="0" applyNumberFormat="1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11" borderId="7" xfId="0" applyFont="1" applyFill="1" applyBorder="1" applyAlignment="1">
      <alignment horizontal="center" vertical="center"/>
    </xf>
    <xf numFmtId="0" fontId="60" fillId="11" borderId="7" xfId="0" applyFont="1" applyFill="1" applyBorder="1" applyAlignment="1">
      <alignment horizontal="center" vertical="center"/>
    </xf>
    <xf numFmtId="0" fontId="60" fillId="11" borderId="6" xfId="0" applyFont="1" applyFill="1" applyBorder="1" applyAlignment="1">
      <alignment horizontal="left" vertical="center" wrapText="1" indent="1"/>
    </xf>
    <xf numFmtId="1" fontId="59" fillId="11" borderId="7" xfId="0" applyNumberFormat="1" applyFont="1" applyFill="1" applyBorder="1" applyAlignment="1">
      <alignment horizontal="center" vertical="center" shrinkToFit="1"/>
    </xf>
    <xf numFmtId="169" fontId="59" fillId="11" borderId="7" xfId="0" applyNumberFormat="1" applyFont="1" applyFill="1" applyBorder="1" applyAlignment="1">
      <alignment horizontal="right" vertical="center" indent="1" shrinkToFit="1"/>
    </xf>
    <xf numFmtId="3" fontId="59" fillId="11" borderId="1" xfId="0" applyNumberFormat="1" applyFont="1" applyFill="1" applyAlignment="1">
      <alignment horizontal="right" vertical="center" indent="1" shrinkToFit="1"/>
    </xf>
    <xf numFmtId="1" fontId="59" fillId="11" borderId="6" xfId="0" applyNumberFormat="1" applyFont="1" applyFill="1" applyBorder="1" applyAlignment="1">
      <alignment horizontal="center" vertical="center" shrinkToFit="1"/>
    </xf>
    <xf numFmtId="169" fontId="59" fillId="11" borderId="6" xfId="0" applyNumberFormat="1" applyFont="1" applyFill="1" applyBorder="1" applyAlignment="1">
      <alignment horizontal="right" vertical="center" indent="1" shrinkToFit="1"/>
    </xf>
    <xf numFmtId="0" fontId="71" fillId="13" borderId="1" xfId="26" applyFont="1" applyFill="1" applyAlignment="1">
      <alignment horizontal="center" vertical="center"/>
    </xf>
    <xf numFmtId="8" fontId="59" fillId="0" borderId="1" xfId="0" applyNumberFormat="1" applyFont="1" applyAlignment="1">
      <alignment horizontal="center" vertical="center" wrapText="1"/>
    </xf>
    <xf numFmtId="8" fontId="59" fillId="11" borderId="1" xfId="0" applyNumberFormat="1" applyFont="1" applyFill="1" applyAlignment="1">
      <alignment horizontal="center" vertical="center" wrapText="1"/>
    </xf>
    <xf numFmtId="0" fontId="55" fillId="0" borderId="7" xfId="0" applyFont="1" applyBorder="1" applyAlignment="1">
      <alignment horizontal="center" vertical="center" wrapText="1"/>
    </xf>
    <xf numFmtId="169" fontId="49" fillId="11" borderId="7" xfId="0" applyNumberFormat="1" applyFont="1" applyFill="1" applyBorder="1" applyAlignment="1">
      <alignment horizontal="right" vertical="center" indent="1"/>
    </xf>
    <xf numFmtId="169" fontId="58" fillId="0" borderId="7" xfId="0" applyNumberFormat="1" applyFont="1" applyBorder="1" applyAlignment="1">
      <alignment horizontal="right" vertical="center" indent="1"/>
    </xf>
    <xf numFmtId="169" fontId="58" fillId="11" borderId="7" xfId="0" applyNumberFormat="1" applyFont="1" applyFill="1" applyBorder="1" applyAlignment="1">
      <alignment horizontal="right" vertical="center" indent="1"/>
    </xf>
    <xf numFmtId="0" fontId="55" fillId="0" borderId="6" xfId="0" applyFont="1" applyBorder="1" applyAlignment="1">
      <alignment horizontal="center" vertical="center" wrapText="1"/>
    </xf>
    <xf numFmtId="169" fontId="49" fillId="11" borderId="6" xfId="0" applyNumberFormat="1" applyFont="1" applyFill="1" applyBorder="1" applyAlignment="1">
      <alignment horizontal="right" vertical="center" indent="1"/>
    </xf>
    <xf numFmtId="169" fontId="58" fillId="0" borderId="6" xfId="0" applyNumberFormat="1" applyFont="1" applyBorder="1" applyAlignment="1">
      <alignment horizontal="right" vertical="center" indent="1"/>
    </xf>
    <xf numFmtId="169" fontId="58" fillId="11" borderId="6" xfId="0" applyNumberFormat="1" applyFont="1" applyFill="1" applyBorder="1" applyAlignment="1">
      <alignment horizontal="right" vertical="center" indent="1"/>
    </xf>
    <xf numFmtId="169" fontId="49" fillId="0" borderId="6" xfId="0" applyNumberFormat="1" applyFont="1" applyBorder="1" applyAlignment="1">
      <alignment horizontal="right" vertical="center" indent="1"/>
    </xf>
    <xf numFmtId="0" fontId="71" fillId="13" borderId="6" xfId="26" applyFont="1" applyFill="1" applyBorder="1" applyAlignment="1">
      <alignment horizontal="center" vertical="center"/>
    </xf>
    <xf numFmtId="0" fontId="71" fillId="13" borderId="7" xfId="26" applyFont="1" applyFill="1" applyBorder="1" applyAlignment="1">
      <alignment horizontal="center" vertical="center"/>
    </xf>
    <xf numFmtId="170" fontId="59" fillId="0" borderId="7" xfId="0" applyNumberFormat="1" applyFont="1" applyBorder="1" applyAlignment="1">
      <alignment horizontal="center" vertical="center" wrapText="1"/>
    </xf>
    <xf numFmtId="170" fontId="59" fillId="11" borderId="7" xfId="0" applyNumberFormat="1" applyFont="1" applyFill="1" applyBorder="1" applyAlignment="1">
      <alignment horizontal="center" vertical="top" wrapText="1"/>
    </xf>
    <xf numFmtId="9" fontId="59" fillId="0" borderId="7" xfId="0" applyNumberFormat="1" applyFont="1" applyBorder="1" applyAlignment="1">
      <alignment horizontal="center" vertical="center" wrapText="1"/>
    </xf>
    <xf numFmtId="9" fontId="59" fillId="11" borderId="7" xfId="0" applyNumberFormat="1" applyFont="1" applyFill="1" applyBorder="1" applyAlignment="1">
      <alignment horizontal="center" vertical="top" wrapText="1"/>
    </xf>
    <xf numFmtId="0" fontId="71" fillId="13" borderId="7" xfId="26" applyFont="1" applyFill="1" applyBorder="1" applyAlignment="1">
      <alignment horizontal="center"/>
    </xf>
    <xf numFmtId="0" fontId="59" fillId="0" borderId="1" xfId="0" applyFont="1" applyAlignment="1">
      <alignment horizontal="center" vertical="top" wrapText="1"/>
    </xf>
    <xf numFmtId="0" fontId="73" fillId="0" borderId="1" xfId="0" applyFont="1" applyAlignment="1">
      <alignment horizontal="center" vertical="center"/>
    </xf>
    <xf numFmtId="0" fontId="71" fillId="13" borderId="6" xfId="26" applyFont="1" applyFill="1" applyBorder="1" applyAlignment="1">
      <alignment horizontal="left" vertical="center" indent="1"/>
    </xf>
    <xf numFmtId="0" fontId="51" fillId="12" borderId="6" xfId="0" applyFont="1" applyFill="1" applyBorder="1" applyAlignment="1">
      <alignment horizontal="center" vertical="center"/>
    </xf>
    <xf numFmtId="11" fontId="53" fillId="0" borderId="6" xfId="0" applyNumberFormat="1" applyFont="1" applyBorder="1" applyAlignment="1">
      <alignment horizontal="center" vertical="center"/>
    </xf>
    <xf numFmtId="0" fontId="53" fillId="11" borderId="6" xfId="0" applyFont="1" applyFill="1" applyBorder="1" applyAlignment="1">
      <alignment horizontal="center" vertical="center"/>
    </xf>
    <xf numFmtId="0" fontId="60" fillId="0" borderId="6" xfId="0" applyFont="1" applyBorder="1" applyAlignment="1">
      <alignment horizontal="center" vertical="center"/>
    </xf>
    <xf numFmtId="0" fontId="60" fillId="11" borderId="6" xfId="0" applyFont="1" applyFill="1" applyBorder="1" applyAlignment="1">
      <alignment horizontal="center" vertical="center"/>
    </xf>
    <xf numFmtId="14" fontId="60" fillId="11" borderId="6" xfId="0" applyNumberFormat="1" applyFont="1" applyFill="1" applyBorder="1" applyAlignment="1">
      <alignment horizontal="center" vertical="center"/>
    </xf>
    <xf numFmtId="3" fontId="60" fillId="0" borderId="6" xfId="0" applyNumberFormat="1" applyFont="1" applyBorder="1" applyAlignment="1">
      <alignment horizontal="center" vertical="center"/>
    </xf>
    <xf numFmtId="0" fontId="50" fillId="3" borderId="1" xfId="0" applyFont="1" applyFill="1" applyAlignment="1">
      <alignment vertical="center"/>
    </xf>
    <xf numFmtId="0" fontId="50" fillId="11" borderId="1" xfId="0" applyFont="1" applyFill="1" applyAlignment="1">
      <alignment horizontal="left" indent="1"/>
    </xf>
    <xf numFmtId="0" fontId="90" fillId="0" borderId="1" xfId="0" applyFont="1" applyAlignment="1">
      <alignment horizontal="left" indent="1"/>
    </xf>
    <xf numFmtId="0" fontId="90" fillId="11" borderId="1" xfId="0" applyFont="1" applyFill="1" applyAlignment="1">
      <alignment horizontal="left" indent="1"/>
    </xf>
    <xf numFmtId="0" fontId="54" fillId="0" borderId="1" xfId="0" applyFont="1" applyAlignment="1">
      <alignment vertical="center"/>
    </xf>
    <xf numFmtId="0" fontId="55" fillId="0" borderId="1" xfId="0" applyFont="1" applyAlignment="1">
      <alignment horizontal="left" vertical="center"/>
    </xf>
    <xf numFmtId="0" fontId="57" fillId="11" borderId="1" xfId="0" applyFont="1" applyFill="1" applyAlignment="1">
      <alignment horizontal="left" vertical="center" indent="1"/>
    </xf>
    <xf numFmtId="0" fontId="49" fillId="0" borderId="1" xfId="0" applyFont="1" applyAlignment="1">
      <alignment horizontal="left" vertical="center" indent="1"/>
    </xf>
    <xf numFmtId="0" fontId="51" fillId="12" borderId="8" xfId="0" applyFont="1" applyFill="1" applyBorder="1" applyAlignment="1">
      <alignment horizontal="center" vertical="center"/>
    </xf>
    <xf numFmtId="0" fontId="53" fillId="11" borderId="8" xfId="0" applyFont="1" applyFill="1" applyBorder="1" applyAlignment="1">
      <alignment horizontal="center" vertical="center"/>
    </xf>
    <xf numFmtId="0" fontId="60" fillId="0" borderId="8" xfId="0" applyFont="1" applyBorder="1" applyAlignment="1">
      <alignment horizontal="center" vertical="center"/>
    </xf>
    <xf numFmtId="0" fontId="91" fillId="0" borderId="1" xfId="0" applyFont="1" applyAlignment="1">
      <alignment horizontal="left" vertical="center" indent="1"/>
    </xf>
    <xf numFmtId="0" fontId="84" fillId="11" borderId="1" xfId="0" applyFont="1" applyFill="1" applyAlignment="1">
      <alignment horizontal="left" vertical="center" indent="1"/>
    </xf>
    <xf numFmtId="0" fontId="92" fillId="0" borderId="1" xfId="0" applyFont="1"/>
    <xf numFmtId="0" fontId="72" fillId="0" borderId="6" xfId="0" applyFont="1" applyBorder="1" applyAlignment="1">
      <alignment horizontal="left" vertical="center" wrapText="1" indent="1"/>
    </xf>
    <xf numFmtId="0" fontId="72" fillId="11" borderId="6" xfId="0" applyFont="1" applyFill="1" applyBorder="1" applyAlignment="1">
      <alignment horizontal="left" vertical="top" wrapText="1" indent="1"/>
    </xf>
    <xf numFmtId="0" fontId="72" fillId="0" borderId="6" xfId="0" applyFont="1" applyBorder="1" applyAlignment="1">
      <alignment horizontal="left" vertical="top" wrapText="1" indent="1"/>
    </xf>
    <xf numFmtId="0" fontId="79" fillId="0" borderId="1" xfId="0" applyFont="1" applyAlignment="1">
      <alignment horizontal="center" vertical="center"/>
    </xf>
    <xf numFmtId="0" fontId="76" fillId="0" borderId="1" xfId="0" applyFont="1" applyAlignment="1">
      <alignment horizontal="center" vertical="center"/>
    </xf>
    <xf numFmtId="0" fontId="36" fillId="0" borderId="9" xfId="0" applyFont="1" applyBorder="1"/>
    <xf numFmtId="0" fontId="69" fillId="0" borderId="8" xfId="0" applyFont="1" applyBorder="1" applyAlignment="1">
      <alignment horizontal="right" vertical="center" wrapText="1" indent="1"/>
    </xf>
    <xf numFmtId="3" fontId="59" fillId="11" borderId="8" xfId="0" applyNumberFormat="1" applyFont="1" applyFill="1" applyBorder="1" applyAlignment="1">
      <alignment horizontal="right" vertical="center" indent="1" shrinkToFit="1"/>
    </xf>
    <xf numFmtId="3" fontId="59" fillId="0" borderId="8" xfId="0" applyNumberFormat="1" applyFont="1" applyBorder="1" applyAlignment="1">
      <alignment horizontal="right" vertical="center" indent="1" shrinkToFit="1"/>
    </xf>
    <xf numFmtId="0" fontId="70" fillId="0" borderId="1" xfId="0" applyFont="1" applyAlignment="1">
      <alignment horizontal="left" vertical="center" indent="1"/>
    </xf>
    <xf numFmtId="0" fontId="60" fillId="0" borderId="1" xfId="27" applyFont="1" applyAlignment="1">
      <alignment horizontal="left" vertical="center" wrapText="1" indent="1"/>
    </xf>
    <xf numFmtId="0" fontId="79" fillId="13" borderId="1" xfId="0" applyFont="1" applyFill="1" applyAlignment="1">
      <alignment horizontal="center" vertical="center"/>
    </xf>
    <xf numFmtId="0" fontId="73" fillId="0" borderId="1" xfId="0" applyFont="1" applyAlignment="1">
      <alignment horizontal="left"/>
    </xf>
    <xf numFmtId="0" fontId="51" fillId="10" borderId="1" xfId="0" applyFont="1" applyFill="1" applyAlignment="1">
      <alignment horizontal="center" vertical="center" wrapText="1"/>
    </xf>
    <xf numFmtId="0" fontId="51" fillId="10" borderId="9" xfId="0" applyFont="1" applyFill="1" applyBorder="1" applyAlignment="1">
      <alignment horizontal="center" vertical="center" wrapText="1"/>
    </xf>
    <xf numFmtId="0" fontId="51" fillId="10" borderId="10" xfId="0" applyFont="1" applyFill="1" applyBorder="1" applyAlignment="1">
      <alignment horizontal="center" vertical="center" wrapText="1"/>
    </xf>
    <xf numFmtId="0" fontId="71" fillId="0" borderId="9" xfId="0" applyFont="1" applyBorder="1"/>
    <xf numFmtId="0" fontId="73" fillId="0" borderId="9" xfId="0" applyFont="1" applyBorder="1" applyAlignment="1">
      <alignment horizontal="left"/>
    </xf>
    <xf numFmtId="0" fontId="51" fillId="0" borderId="9" xfId="0" applyFont="1" applyBorder="1" applyAlignment="1">
      <alignment horizontal="center" vertical="center" wrapText="1"/>
    </xf>
    <xf numFmtId="9" fontId="52" fillId="0" borderId="9" xfId="0" applyNumberFormat="1" applyFont="1" applyBorder="1" applyAlignment="1">
      <alignment vertical="center" wrapText="1"/>
    </xf>
    <xf numFmtId="0" fontId="49" fillId="0" borderId="9" xfId="0" applyFont="1" applyBorder="1"/>
    <xf numFmtId="0" fontId="92" fillId="0" borderId="1" xfId="27" applyFont="1" applyAlignment="1">
      <alignment vertical="center"/>
    </xf>
    <xf numFmtId="0" fontId="76" fillId="13" borderId="1" xfId="0" applyFont="1" applyFill="1" applyAlignment="1">
      <alignment vertical="center"/>
    </xf>
    <xf numFmtId="169" fontId="16" fillId="5" borderId="1" xfId="0" applyNumberFormat="1" applyFont="1" applyFill="1"/>
    <xf numFmtId="0" fontId="16" fillId="5" borderId="1" xfId="0" applyFont="1" applyFill="1" applyAlignment="1">
      <alignment horizontal="left" vertical="center"/>
    </xf>
    <xf numFmtId="169" fontId="16" fillId="5" borderId="1" xfId="23" applyNumberFormat="1" applyFont="1" applyFill="1"/>
    <xf numFmtId="0" fontId="95" fillId="0" borderId="1" xfId="56" applyFont="1" applyAlignment="1">
      <alignment wrapText="1"/>
    </xf>
    <xf numFmtId="0" fontId="95" fillId="0" borderId="1" xfId="56" applyFont="1" applyAlignment="1">
      <alignment horizontal="right" wrapText="1"/>
    </xf>
    <xf numFmtId="10" fontId="96" fillId="0" borderId="1" xfId="0" applyNumberFormat="1" applyFont="1" applyAlignment="1">
      <alignment horizontal="left" vertical="center" indent="15"/>
    </xf>
    <xf numFmtId="0" fontId="97" fillId="0" borderId="1" xfId="0" applyFont="1" applyAlignment="1">
      <alignment horizontal="left" vertical="top" wrapText="1"/>
    </xf>
    <xf numFmtId="8" fontId="98" fillId="0" borderId="1" xfId="0" applyNumberFormat="1" applyFont="1" applyAlignment="1">
      <alignment wrapText="1"/>
    </xf>
    <xf numFmtId="0" fontId="98" fillId="0" borderId="1" xfId="0" applyFont="1" applyAlignment="1">
      <alignment vertical="center" wrapText="1"/>
    </xf>
    <xf numFmtId="0" fontId="97" fillId="0" borderId="1" xfId="0" applyFont="1" applyAlignment="1">
      <alignment horizontal="left" vertical="top"/>
    </xf>
    <xf numFmtId="9" fontId="22" fillId="0" borderId="1" xfId="22"/>
    <xf numFmtId="0" fontId="17" fillId="0" borderId="1" xfId="0" applyFont="1"/>
    <xf numFmtId="0" fontId="99" fillId="0" borderId="1" xfId="0" applyFont="1" applyAlignment="1">
      <alignment vertical="center"/>
    </xf>
    <xf numFmtId="0" fontId="16" fillId="0" borderId="1" xfId="0" applyFont="1"/>
    <xf numFmtId="0" fontId="95" fillId="0" borderId="1" xfId="56" applyFont="1" applyAlignment="1">
      <alignment horizontal="center"/>
    </xf>
    <xf numFmtId="8" fontId="60" fillId="0" borderId="1" xfId="0" applyNumberFormat="1" applyFont="1" applyAlignment="1">
      <alignment horizontal="left" vertical="center" wrapText="1"/>
    </xf>
    <xf numFmtId="0" fontId="1" fillId="0" borderId="0" xfId="0" applyFont="1" applyBorder="1" applyAlignment="1">
      <alignment horizontal="right" indent="1" shrinkToFit="1"/>
    </xf>
    <xf numFmtId="0" fontId="72" fillId="11" borderId="6" xfId="0" applyFont="1" applyFill="1" applyBorder="1" applyAlignment="1">
      <alignment horizontal="left" vertical="center" wrapText="1" indent="1"/>
    </xf>
    <xf numFmtId="9" fontId="59" fillId="11" borderId="6" xfId="0" applyNumberFormat="1" applyFont="1" applyFill="1" applyBorder="1" applyAlignment="1">
      <alignment horizontal="center" vertical="top" wrapText="1"/>
    </xf>
    <xf numFmtId="9" fontId="59" fillId="0" borderId="6" xfId="0" applyNumberFormat="1" applyFont="1" applyBorder="1" applyAlignment="1">
      <alignment horizontal="center" vertical="center" wrapText="1"/>
    </xf>
    <xf numFmtId="0" fontId="93" fillId="0" borderId="1" xfId="27" applyFont="1" applyAlignment="1">
      <alignment horizontal="left" vertical="center" wrapText="1" indent="1"/>
    </xf>
    <xf numFmtId="0" fontId="72" fillId="0" borderId="1" xfId="0" applyFont="1" applyAlignment="1">
      <alignment horizontal="left" vertical="top" wrapText="1" indent="1"/>
    </xf>
    <xf numFmtId="9" fontId="59" fillId="0" borderId="1" xfId="0" quotePrefix="1" applyNumberFormat="1" applyFont="1" applyAlignment="1">
      <alignment horizontal="center" vertical="top" wrapText="1"/>
    </xf>
    <xf numFmtId="0" fontId="62" fillId="0" borderId="1" xfId="0" applyFont="1" applyAlignment="1">
      <alignment horizontal="left" vertical="top" wrapText="1" indent="1"/>
    </xf>
    <xf numFmtId="0" fontId="43" fillId="0" borderId="1" xfId="0" applyFont="1" applyAlignment="1">
      <alignment vertical="center"/>
    </xf>
    <xf numFmtId="0" fontId="70" fillId="0" borderId="1" xfId="0" applyFont="1" applyAlignment="1">
      <alignment horizontal="right" vertical="center" indent="1"/>
    </xf>
    <xf numFmtId="167" fontId="72" fillId="0" borderId="1" xfId="0" applyNumberFormat="1" applyFont="1" applyAlignment="1">
      <alignment horizontal="right" vertical="center" wrapText="1" indent="1"/>
    </xf>
    <xf numFmtId="0" fontId="91" fillId="0" borderId="9" xfId="0" applyFont="1" applyBorder="1" applyAlignment="1">
      <alignment horizontal="right"/>
    </xf>
    <xf numFmtId="0" fontId="60" fillId="4" borderId="1" xfId="27" applyFont="1" applyFill="1" applyAlignment="1">
      <alignment horizontal="left" vertical="center" wrapText="1" indent="1"/>
    </xf>
    <xf numFmtId="0" fontId="36" fillId="4" borderId="9" xfId="0" applyFont="1" applyFill="1" applyBorder="1"/>
    <xf numFmtId="167" fontId="72" fillId="4" borderId="1" xfId="0" applyNumberFormat="1" applyFont="1" applyFill="1" applyAlignment="1">
      <alignment horizontal="right" vertical="center" wrapText="1" indent="1"/>
    </xf>
    <xf numFmtId="167" fontId="59" fillId="4" borderId="1" xfId="27" applyNumberFormat="1" applyFont="1" applyFill="1" applyAlignment="1">
      <alignment horizontal="right" vertical="center" indent="1" shrinkToFit="1"/>
    </xf>
    <xf numFmtId="0" fontId="0" fillId="0" borderId="1" xfId="0" applyAlignment="1">
      <alignment horizontal="center"/>
    </xf>
    <xf numFmtId="0" fontId="84" fillId="0" borderId="1" xfId="0" applyFont="1" applyAlignment="1">
      <alignment horizontal="left" vertical="center" indent="1"/>
    </xf>
    <xf numFmtId="0" fontId="82" fillId="0" borderId="1" xfId="0" applyFont="1" applyAlignment="1">
      <alignment horizontal="center" vertical="center" wrapText="1"/>
    </xf>
    <xf numFmtId="0" fontId="50" fillId="0" borderId="0" xfId="0" applyFont="1" applyBorder="1" applyAlignment="1">
      <alignment vertical="center"/>
    </xf>
    <xf numFmtId="0" fontId="58" fillId="0" borderId="1" xfId="0" applyFont="1"/>
    <xf numFmtId="0" fontId="50" fillId="0" borderId="0" xfId="0" applyFont="1" applyBorder="1"/>
    <xf numFmtId="0" fontId="50" fillId="0" borderId="1" xfId="0" applyFont="1"/>
    <xf numFmtId="0" fontId="81" fillId="0" borderId="1" xfId="0" applyFont="1"/>
    <xf numFmtId="0" fontId="81" fillId="0" borderId="0" xfId="22" applyNumberFormat="1" applyFont="1" applyBorder="1" applyAlignment="1">
      <alignment horizontal="right" vertical="center"/>
    </xf>
    <xf numFmtId="0" fontId="83" fillId="0" borderId="1" xfId="0" applyFont="1" applyAlignment="1">
      <alignment horizontal="right" vertical="center"/>
    </xf>
    <xf numFmtId="0" fontId="81" fillId="0" borderId="0" xfId="0" applyFont="1" applyBorder="1" applyAlignment="1">
      <alignment horizontal="right" vertical="center"/>
    </xf>
    <xf numFmtId="0" fontId="84" fillId="0" borderId="1" xfId="0" applyFont="1" applyAlignment="1">
      <alignment horizontal="right" vertical="center" shrinkToFit="1"/>
    </xf>
    <xf numFmtId="14" fontId="58" fillId="0" borderId="1" xfId="0" applyNumberFormat="1" applyFont="1" applyAlignment="1">
      <alignment horizontal="left" vertical="center"/>
    </xf>
    <xf numFmtId="0" fontId="75" fillId="0" borderId="0" xfId="0" applyFont="1" applyBorder="1" applyAlignment="1">
      <alignment vertical="center"/>
    </xf>
    <xf numFmtId="3" fontId="52" fillId="3" borderId="1" xfId="0" applyNumberFormat="1" applyFont="1" applyFill="1" applyAlignment="1">
      <alignment horizontal="center" vertical="center"/>
    </xf>
    <xf numFmtId="0" fontId="50" fillId="0" borderId="1" xfId="0" applyFont="1" applyAlignment="1">
      <alignment horizontal="left" vertical="center"/>
    </xf>
    <xf numFmtId="0" fontId="74" fillId="0" borderId="0" xfId="0" applyFont="1" applyBorder="1" applyAlignment="1">
      <alignment vertical="center"/>
    </xf>
    <xf numFmtId="0" fontId="87" fillId="0" borderId="1" xfId="0" applyFont="1" applyAlignment="1">
      <alignment horizontal="left"/>
    </xf>
    <xf numFmtId="0" fontId="87" fillId="0" borderId="1" xfId="0" applyFont="1" applyAlignment="1">
      <alignment horizontal="right"/>
    </xf>
    <xf numFmtId="166" fontId="58" fillId="0" borderId="1" xfId="9" applyNumberFormat="1" applyFont="1" applyAlignment="1">
      <alignment horizontal="right" vertical="center"/>
    </xf>
    <xf numFmtId="0" fontId="65" fillId="0" borderId="1" xfId="0" applyFont="1" applyAlignment="1">
      <alignment horizontal="right" vertical="center"/>
    </xf>
    <xf numFmtId="10" fontId="66" fillId="0" borderId="1" xfId="0" applyNumberFormat="1" applyFont="1" applyAlignment="1">
      <alignment vertical="center"/>
    </xf>
    <xf numFmtId="10" fontId="66" fillId="0" borderId="1" xfId="0" applyNumberFormat="1" applyFont="1" applyAlignment="1">
      <alignment horizontal="right" vertical="center"/>
    </xf>
    <xf numFmtId="0" fontId="58" fillId="0" borderId="1" xfId="0" applyFont="1" applyAlignment="1">
      <alignment horizontal="right"/>
    </xf>
    <xf numFmtId="0" fontId="58" fillId="0" borderId="1" xfId="0" applyFont="1" applyAlignment="1">
      <alignment horizontal="left"/>
    </xf>
    <xf numFmtId="0" fontId="60" fillId="0" borderId="1" xfId="0" applyFont="1" applyAlignment="1">
      <alignment horizontal="left" vertical="top" wrapText="1" indent="1"/>
    </xf>
    <xf numFmtId="1" fontId="59" fillId="0" borderId="1" xfId="0" applyNumberFormat="1" applyFont="1" applyAlignment="1">
      <alignment horizontal="right" vertical="top" indent="1" shrinkToFit="1"/>
    </xf>
    <xf numFmtId="1" fontId="59" fillId="0" borderId="1" xfId="0" applyNumberFormat="1" applyFont="1" applyAlignment="1">
      <alignment horizontal="center" vertical="top" shrinkToFit="1"/>
    </xf>
    <xf numFmtId="1" fontId="34" fillId="0" borderId="1" xfId="0" applyNumberFormat="1" applyFont="1" applyAlignment="1">
      <alignment horizontal="center" vertical="top" shrinkToFit="1"/>
    </xf>
    <xf numFmtId="0" fontId="59" fillId="11" borderId="6" xfId="0" applyFont="1" applyFill="1" applyBorder="1" applyAlignment="1">
      <alignment horizontal="left" vertical="top" wrapText="1" indent="1"/>
    </xf>
    <xf numFmtId="2" fontId="73" fillId="0" borderId="1" xfId="27" applyNumberFormat="1" applyFont="1" applyAlignment="1">
      <alignment vertical="center"/>
    </xf>
    <xf numFmtId="2" fontId="49" fillId="0" borderId="1" xfId="0" applyNumberFormat="1" applyFont="1"/>
    <xf numFmtId="2" fontId="58" fillId="0" borderId="1" xfId="0" applyNumberFormat="1" applyFont="1"/>
    <xf numFmtId="2" fontId="48" fillId="0" borderId="1" xfId="0" applyNumberFormat="1" applyFont="1"/>
    <xf numFmtId="2" fontId="49" fillId="0" borderId="0" xfId="0" applyNumberFormat="1" applyFont="1" applyBorder="1"/>
    <xf numFmtId="10" fontId="73" fillId="0" borderId="1" xfId="27" applyNumberFormat="1" applyFont="1" applyAlignment="1">
      <alignment vertical="center"/>
    </xf>
    <xf numFmtId="10" fontId="49" fillId="0" borderId="1" xfId="0" applyNumberFormat="1" applyFont="1"/>
    <xf numFmtId="10" fontId="49" fillId="0" borderId="0" xfId="0" applyNumberFormat="1" applyFont="1" applyBorder="1"/>
    <xf numFmtId="10" fontId="59" fillId="0" borderId="7" xfId="0" applyNumberFormat="1" applyFont="1" applyBorder="1" applyAlignment="1">
      <alignment horizontal="center" vertical="center" wrapText="1"/>
    </xf>
    <xf numFmtId="10" fontId="59" fillId="11" borderId="7" xfId="0" applyNumberFormat="1" applyFont="1" applyFill="1" applyBorder="1" applyAlignment="1">
      <alignment horizontal="center" vertical="top" wrapText="1"/>
    </xf>
    <xf numFmtId="10" fontId="59" fillId="0" borderId="7" xfId="0" applyNumberFormat="1" applyFont="1" applyBorder="1" applyAlignment="1">
      <alignment horizontal="center" vertical="top" wrapText="1"/>
    </xf>
    <xf numFmtId="10" fontId="59" fillId="0" borderId="7" xfId="0" quotePrefix="1" applyNumberFormat="1" applyFont="1" applyBorder="1" applyAlignment="1">
      <alignment horizontal="center" vertical="top" wrapText="1"/>
    </xf>
    <xf numFmtId="2" fontId="69" fillId="0" borderId="9" xfId="0" applyNumberFormat="1" applyFont="1" applyBorder="1" applyAlignment="1">
      <alignment horizontal="center" vertical="center" wrapText="1"/>
    </xf>
    <xf numFmtId="166" fontId="80" fillId="4" borderId="9" xfId="0" applyNumberFormat="1" applyFont="1" applyFill="1" applyBorder="1" applyAlignment="1">
      <alignment horizontal="right"/>
    </xf>
    <xf numFmtId="166" fontId="80" fillId="0" borderId="9" xfId="0" applyNumberFormat="1" applyFont="1" applyBorder="1" applyAlignment="1">
      <alignment horizontal="right"/>
    </xf>
    <xf numFmtId="0" fontId="10" fillId="5" borderId="1" xfId="0" applyFont="1" applyFill="1" applyAlignment="1">
      <alignment horizontal="left" vertical="center"/>
    </xf>
    <xf numFmtId="0" fontId="10" fillId="0" borderId="1" xfId="0" applyFont="1" applyAlignment="1">
      <alignment vertical="center"/>
    </xf>
    <xf numFmtId="0" fontId="10" fillId="0" borderId="1" xfId="56" applyFont="1" applyAlignment="1">
      <alignment wrapText="1"/>
    </xf>
    <xf numFmtId="0" fontId="100" fillId="0" borderId="1" xfId="0" applyFont="1" applyAlignment="1">
      <alignment horizontal="left" vertical="center" indent="1"/>
    </xf>
    <xf numFmtId="2" fontId="100" fillId="0" borderId="9" xfId="0" applyNumberFormat="1" applyFont="1" applyBorder="1" applyAlignment="1">
      <alignment horizontal="center" vertical="center" wrapText="1"/>
    </xf>
    <xf numFmtId="4" fontId="81" fillId="0" borderId="1" xfId="0" applyNumberFormat="1" applyFont="1"/>
    <xf numFmtId="4" fontId="81" fillId="0" borderId="0" xfId="22" applyNumberFormat="1" applyFont="1" applyBorder="1" applyAlignment="1">
      <alignment horizontal="right" vertical="center"/>
    </xf>
    <xf numFmtId="166" fontId="80" fillId="0" borderId="0" xfId="0" applyNumberFormat="1" applyFont="1" applyBorder="1"/>
    <xf numFmtId="0" fontId="18" fillId="0" borderId="1" xfId="0" applyFont="1" applyAlignment="1">
      <alignment horizontal="center"/>
    </xf>
    <xf numFmtId="170" fontId="87" fillId="0" borderId="1" xfId="0" applyNumberFormat="1" applyFont="1" applyAlignment="1">
      <alignment horizontal="right"/>
    </xf>
    <xf numFmtId="0" fontId="88" fillId="0" borderId="1" xfId="0" applyFont="1"/>
    <xf numFmtId="2" fontId="100" fillId="0" borderId="1" xfId="0" applyNumberFormat="1" applyFont="1" applyAlignment="1">
      <alignment horizontal="center" vertical="center" wrapText="1"/>
    </xf>
    <xf numFmtId="8" fontId="1" fillId="0" borderId="1" xfId="0" applyNumberFormat="1" applyFont="1"/>
    <xf numFmtId="8" fontId="58" fillId="0" borderId="1" xfId="0" applyNumberFormat="1" applyFont="1" applyAlignment="1">
      <alignment horizontal="left" vertical="center" wrapText="1"/>
    </xf>
    <xf numFmtId="8" fontId="58" fillId="11" borderId="1" xfId="0" applyNumberFormat="1" applyFont="1" applyFill="1" applyAlignment="1">
      <alignment horizontal="center" vertical="center" wrapText="1"/>
    </xf>
    <xf numFmtId="8" fontId="58" fillId="0" borderId="1" xfId="0" applyNumberFormat="1" applyFont="1" applyAlignment="1">
      <alignment horizontal="center" vertical="center" wrapText="1"/>
    </xf>
    <xf numFmtId="2" fontId="70" fillId="0" borderId="9" xfId="0" applyNumberFormat="1" applyFont="1" applyBorder="1" applyAlignment="1">
      <alignment horizontal="center" vertical="center" wrapText="1"/>
    </xf>
    <xf numFmtId="0" fontId="51" fillId="12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51" fillId="12" borderId="7" xfId="0" applyFont="1" applyFill="1" applyBorder="1" applyAlignment="1">
      <alignment horizontal="center" vertical="center" wrapText="1"/>
    </xf>
    <xf numFmtId="0" fontId="51" fillId="12" borderId="8" xfId="0" applyFont="1" applyFill="1" applyBorder="1" applyAlignment="1">
      <alignment horizontal="center" vertical="center" wrapText="1"/>
    </xf>
    <xf numFmtId="0" fontId="76" fillId="0" borderId="1" xfId="0" applyFont="1" applyAlignment="1">
      <alignment horizontal="left" vertical="center"/>
    </xf>
    <xf numFmtId="0" fontId="78" fillId="0" borderId="1" xfId="0" applyFont="1" applyAlignment="1">
      <alignment horizontal="left"/>
    </xf>
    <xf numFmtId="0" fontId="76" fillId="13" borderId="1" xfId="0" applyFont="1" applyFill="1" applyAlignment="1">
      <alignment horizontal="center" vertical="center"/>
    </xf>
    <xf numFmtId="0" fontId="36" fillId="0" borderId="1" xfId="0" applyFont="1"/>
    <xf numFmtId="0" fontId="65" fillId="0" borderId="1" xfId="0" applyFont="1" applyAlignment="1">
      <alignment horizontal="left" vertical="center"/>
    </xf>
    <xf numFmtId="0" fontId="36" fillId="0" borderId="0" xfId="0" applyFont="1" applyBorder="1" applyAlignment="1">
      <alignment vertical="center"/>
    </xf>
    <xf numFmtId="0" fontId="36" fillId="0" borderId="1" xfId="0" applyFont="1" applyAlignment="1">
      <alignment vertical="center"/>
    </xf>
    <xf numFmtId="0" fontId="65" fillId="0" borderId="1" xfId="0" applyFont="1" applyAlignment="1">
      <alignment vertical="center"/>
    </xf>
    <xf numFmtId="0" fontId="36" fillId="0" borderId="0" xfId="0" applyFont="1" applyBorder="1"/>
    <xf numFmtId="0" fontId="36" fillId="0" borderId="0" xfId="0" applyFont="1" applyBorder="1" applyAlignment="1">
      <alignment horizontal="right" vertical="center"/>
    </xf>
    <xf numFmtId="0" fontId="0" fillId="0" borderId="1" xfId="0" applyAlignment="1">
      <alignment horizontal="center"/>
    </xf>
    <xf numFmtId="0" fontId="0" fillId="0" borderId="1" xfId="0"/>
    <xf numFmtId="0" fontId="1" fillId="0" borderId="1" xfId="0" applyFont="1"/>
    <xf numFmtId="0" fontId="60" fillId="0" borderId="1" xfId="0" applyFont="1" applyAlignment="1">
      <alignment horizontal="center" vertical="center" wrapText="1"/>
    </xf>
  </cellXfs>
  <cellStyles count="57">
    <cellStyle name="Comma 2" xfId="37" xr:uid="{00000000-0005-0000-0000-000025000000}"/>
    <cellStyle name="Moeda 2" xfId="14" xr:uid="{00000000-0005-0000-0000-00000E000000}"/>
    <cellStyle name="Moeda 2 2" xfId="20" xr:uid="{00000000-0005-0000-0000-000014000000}"/>
    <cellStyle name="Moeda 2 2 2" xfId="48" xr:uid="{00000000-0005-0000-0000-000030000000}"/>
    <cellStyle name="Moeda 2 3" xfId="42" xr:uid="{00000000-0005-0000-0000-00002A000000}"/>
    <cellStyle name="Normal" xfId="0" builtinId="0"/>
    <cellStyle name="Normal 2" xfId="1" xr:uid="{00000000-0005-0000-0000-000001000000}"/>
    <cellStyle name="Normal 2 2" xfId="5" xr:uid="{00000000-0005-0000-0000-000005000000}"/>
    <cellStyle name="Normal 2 2 2" xfId="33" xr:uid="{00000000-0005-0000-0000-000021000000}"/>
    <cellStyle name="Normal 2 3" xfId="8" xr:uid="{00000000-0005-0000-0000-000008000000}"/>
    <cellStyle name="Normal 2 3 2" xfId="36" xr:uid="{00000000-0005-0000-0000-000024000000}"/>
    <cellStyle name="Normal 2 4" xfId="11" xr:uid="{00000000-0005-0000-0000-00000B000000}"/>
    <cellStyle name="Normal 2 4 2" xfId="39" xr:uid="{00000000-0005-0000-0000-000027000000}"/>
    <cellStyle name="Normal 2 5" xfId="17" xr:uid="{00000000-0005-0000-0000-000011000000}"/>
    <cellStyle name="Normal 2 5 2" xfId="45" xr:uid="{00000000-0005-0000-0000-00002D000000}"/>
    <cellStyle name="Normal 2 6" xfId="24" xr:uid="{00000000-0005-0000-0000-000018000000}"/>
    <cellStyle name="Normal 2 6 2" xfId="52" xr:uid="{00000000-0005-0000-0000-000034000000}"/>
    <cellStyle name="Normal 2 7" xfId="29" xr:uid="{00000000-0005-0000-0000-00001D000000}"/>
    <cellStyle name="Normal 3" xfId="3" xr:uid="{00000000-0005-0000-0000-000003000000}"/>
    <cellStyle name="Normal 3 2" xfId="7" xr:uid="{00000000-0005-0000-0000-000007000000}"/>
    <cellStyle name="Normal 3 2 2" xfId="35" xr:uid="{00000000-0005-0000-0000-000023000000}"/>
    <cellStyle name="Normal 3 3" xfId="31" xr:uid="{00000000-0005-0000-0000-00001F000000}"/>
    <cellStyle name="Normal 4" xfId="10" xr:uid="{00000000-0005-0000-0000-00000A000000}"/>
    <cellStyle name="Normal 4 2" xfId="38" xr:uid="{00000000-0005-0000-0000-000026000000}"/>
    <cellStyle name="Normal 5" xfId="16" xr:uid="{00000000-0005-0000-0000-000010000000}"/>
    <cellStyle name="Normal 5 2" xfId="44" xr:uid="{00000000-0005-0000-0000-00002C000000}"/>
    <cellStyle name="Normal 6" xfId="27" xr:uid="{00000000-0005-0000-0000-00001B000000}"/>
    <cellStyle name="Normal_Relatório Analítico" xfId="56" xr:uid="{00000000-0005-0000-0000-000038000000}"/>
    <cellStyle name="Percent 2" xfId="50" xr:uid="{00000000-0005-0000-0000-000032000000}"/>
    <cellStyle name="Porcentagem" xfId="22" builtinId="5"/>
    <cellStyle name="Porcentagem 2" xfId="6" xr:uid="{00000000-0005-0000-0000-000006000000}"/>
    <cellStyle name="Porcentagem 2 2" xfId="15" xr:uid="{00000000-0005-0000-0000-00000F000000}"/>
    <cellStyle name="Porcentagem 2 2 2" xfId="43" xr:uid="{00000000-0005-0000-0000-00002B000000}"/>
    <cellStyle name="Porcentagem 2 3" xfId="21" xr:uid="{00000000-0005-0000-0000-000015000000}"/>
    <cellStyle name="Porcentagem 2 3 2" xfId="49" xr:uid="{00000000-0005-0000-0000-000031000000}"/>
    <cellStyle name="Porcentagem 2 4" xfId="34" xr:uid="{00000000-0005-0000-0000-000022000000}"/>
    <cellStyle name="Porcentagem 3" xfId="13" xr:uid="{00000000-0005-0000-0000-00000D000000}"/>
    <cellStyle name="Porcentagem 3 2" xfId="41" xr:uid="{00000000-0005-0000-0000-000029000000}"/>
    <cellStyle name="Porcentagem 4" xfId="19" xr:uid="{00000000-0005-0000-0000-000013000000}"/>
    <cellStyle name="Porcentagem 4 2" xfId="47" xr:uid="{00000000-0005-0000-0000-00002F000000}"/>
    <cellStyle name="Porcentagem 5" xfId="55" xr:uid="{00000000-0005-0000-0000-000037000000}"/>
    <cellStyle name="Title 2" xfId="28" xr:uid="{00000000-0005-0000-0000-00001C000000}"/>
    <cellStyle name="Título" xfId="26" builtinId="15"/>
    <cellStyle name="Vírgula" xfId="9" builtinId="3"/>
    <cellStyle name="Vírgula 2" xfId="2" xr:uid="{00000000-0005-0000-0000-000002000000}"/>
    <cellStyle name="Vírgula 2 2" xfId="25" xr:uid="{00000000-0005-0000-0000-000019000000}"/>
    <cellStyle name="Vírgula 2 2 2" xfId="53" xr:uid="{00000000-0005-0000-0000-000035000000}"/>
    <cellStyle name="Vírgula 2 3" xfId="30" xr:uid="{00000000-0005-0000-0000-00001E000000}"/>
    <cellStyle name="Vírgula 3" xfId="4" xr:uid="{00000000-0005-0000-0000-000004000000}"/>
    <cellStyle name="Vírgula 3 2" xfId="32" xr:uid="{00000000-0005-0000-0000-000020000000}"/>
    <cellStyle name="Vírgula 4" xfId="12" xr:uid="{00000000-0005-0000-0000-00000C000000}"/>
    <cellStyle name="Vírgula 4 2" xfId="40" xr:uid="{00000000-0005-0000-0000-000028000000}"/>
    <cellStyle name="Vírgula 5" xfId="18" xr:uid="{00000000-0005-0000-0000-000012000000}"/>
    <cellStyle name="Vírgula 5 2" xfId="46" xr:uid="{00000000-0005-0000-0000-00002E000000}"/>
    <cellStyle name="Vírgula 6" xfId="23" xr:uid="{00000000-0005-0000-0000-000017000000}"/>
    <cellStyle name="Vírgula 6 2" xfId="51" xr:uid="{00000000-0005-0000-0000-000033000000}"/>
    <cellStyle name="Vírgula 7" xfId="54" xr:uid="{00000000-0005-0000-0000-000036000000}"/>
  </cellStyles>
  <dxfs count="9">
    <dxf>
      <numFmt numFmtId="166" formatCode="&quot;R$&quot;\ #,##0.00"/>
    </dxf>
    <dxf>
      <font>
        <color rgb="FF50B848"/>
      </font>
    </dxf>
    <dxf>
      <font>
        <color rgb="FFFF0000"/>
      </font>
    </dxf>
    <dxf>
      <font>
        <color rgb="FF50B848"/>
      </font>
    </dxf>
    <dxf>
      <font>
        <color rgb="FFFF0000"/>
      </font>
    </dxf>
    <dxf>
      <numFmt numFmtId="166" formatCode="&quot;R$&quot;\ #,##0.00"/>
    </dxf>
    <dxf>
      <font>
        <color rgb="FF00479D"/>
      </font>
    </dxf>
    <dxf>
      <font>
        <color rgb="FFFF0000"/>
      </font>
    </dxf>
    <dxf>
      <numFmt numFmtId="166" formatCode="&quot;R$&quot;\ 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086850" cy="68580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309144</xdr:colOff>
      <xdr:row>46</xdr:row>
      <xdr:rowOff>1184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00719" cy="6678209"/>
        </a:xfrm>
        <a:prstGeom prst="rect">
          <a:avLst/>
        </a:prstGeom>
        <a:ln>
          <a:prstDash val="solid"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topa\Google%20Drive\Equipe%20Travessia\Arquivos%20Modelo%20Outras%20Sec\An&#225;lise_GAIASERV_CAP_122016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lectrico28.sharepoint.com/Users/stopa/Google%20Drive/Equipe%20Travessia/Arquivos%20Modelo%20Outras%20Sec/An&#225;lise_GAIASERV_CAP_12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%20Drive\Equipe%20Travessia\Opera&#231;&#245;es%20em%20Andamento\1&#176;%20Emissao_5&#176;%20e%206&#170;%20series_CRI_LOTE%205\PU\PU%201&#170;%20Emiss&#227;o%205&#170;%20e%206&#170;%20S&#233;rie-%20LOTE5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CILIA&#199;&#195;O_07_07_Serie%2049-5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ertySummary"/>
      <sheetName val="OutputPage"/>
      <sheetName val="CashFlow"/>
      <sheetName val="DealSum"/>
      <sheetName val="Deal Inputs"/>
      <sheetName val="PropSummary"/>
      <sheetName val="Purchase installments"/>
      <sheetName val="Levered CF"/>
      <sheetName val="Refinance Schedule"/>
      <sheetName val="Taxation"/>
      <sheetName val="Actual Debt Schedule"/>
      <sheetName val="RentRoll"/>
      <sheetName val="Purchaseprice"/>
      <sheetName val="Conciliação"/>
      <sheetName val="extrato"/>
      <sheetName val="Francesinha"/>
      <sheetName val="Recebimento"/>
      <sheetName val="Pgto Bradesco"/>
      <sheetName val="Deal_Inputs"/>
      <sheetName val="Purchase_installments"/>
    </sheetNames>
    <sheetDataSet>
      <sheetData sheetId="0"/>
      <sheetData sheetId="1"/>
      <sheetData sheetId="2"/>
      <sheetData sheetId="3">
        <row r="52">
          <cell r="O52">
            <v>162970.7851780802</v>
          </cell>
        </row>
      </sheetData>
      <sheetData sheetId="4">
        <row r="4">
          <cell r="B4" t="str">
            <v>SLB</v>
          </cell>
        </row>
        <row r="10">
          <cell r="C10">
            <v>0.1</v>
          </cell>
          <cell r="G10" t="str">
            <v>Yes</v>
          </cell>
        </row>
        <row r="11">
          <cell r="C11">
            <v>5</v>
          </cell>
          <cell r="G11">
            <v>9.5000000000000001E-2</v>
          </cell>
        </row>
        <row r="12">
          <cell r="C12">
            <v>38869</v>
          </cell>
        </row>
        <row r="13">
          <cell r="C13">
            <v>0.02</v>
          </cell>
          <cell r="G13">
            <v>0.7</v>
          </cell>
        </row>
        <row r="14">
          <cell r="C14">
            <v>5.0000000000000001E-3</v>
          </cell>
        </row>
        <row r="16">
          <cell r="C16">
            <v>0.02</v>
          </cell>
        </row>
        <row r="17">
          <cell r="G17">
            <v>3</v>
          </cell>
        </row>
        <row r="22">
          <cell r="C22">
            <v>0.13684129680365276</v>
          </cell>
        </row>
        <row r="27">
          <cell r="C27">
            <v>0.01</v>
          </cell>
        </row>
        <row r="31">
          <cell r="C31">
            <v>964020.76300000004</v>
          </cell>
        </row>
        <row r="34">
          <cell r="G34">
            <v>38490684.769315109</v>
          </cell>
        </row>
        <row r="36">
          <cell r="C36">
            <v>0.02</v>
          </cell>
          <cell r="G36">
            <v>0.15</v>
          </cell>
        </row>
        <row r="38">
          <cell r="C38">
            <v>0</v>
          </cell>
          <cell r="F38">
            <v>1</v>
          </cell>
        </row>
        <row r="41">
          <cell r="C41">
            <v>1.6500000000000001E-2</v>
          </cell>
          <cell r="D41">
            <v>6.4999999999999997E-3</v>
          </cell>
        </row>
        <row r="42">
          <cell r="C42">
            <v>7.5999999999999998E-2</v>
          </cell>
          <cell r="D42">
            <v>0.03</v>
          </cell>
        </row>
        <row r="45">
          <cell r="C45">
            <v>0.09</v>
          </cell>
          <cell r="D45">
            <v>0.09</v>
          </cell>
        </row>
        <row r="46">
          <cell r="D46">
            <v>0.32</v>
          </cell>
        </row>
      </sheetData>
      <sheetData sheetId="5">
        <row r="37">
          <cell r="L37">
            <v>84537704.817272708</v>
          </cell>
        </row>
      </sheetData>
      <sheetData sheetId="6"/>
      <sheetData sheetId="7"/>
      <sheetData sheetId="8"/>
      <sheetData sheetId="9">
        <row r="8">
          <cell r="C8" t="str">
            <v>Monthly</v>
          </cell>
        </row>
      </sheetData>
      <sheetData sheetId="10"/>
      <sheetData sheetId="11"/>
      <sheetData sheetId="12"/>
      <sheetData sheetId="13"/>
      <sheetData sheetId="14"/>
      <sheetData sheetId="15">
        <row r="4">
          <cell r="B4">
            <v>43676</v>
          </cell>
        </row>
      </sheetData>
      <sheetData sheetId="16"/>
      <sheetData sheetId="17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_financeiro"/>
      <sheetName val="cálculos"/>
      <sheetName val="tabelas"/>
      <sheetName val="Carteira Final"/>
    </sheetNames>
    <sheetDataSet>
      <sheetData sheetId="0"/>
      <sheetData sheetId="1">
        <row r="8">
          <cell r="D8">
            <v>95</v>
          </cell>
        </row>
        <row r="10">
          <cell r="G10">
            <v>11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INEL"/>
      <sheetName val="Relatório consolidado"/>
      <sheetName val="Relatório Analítico"/>
      <sheetName val="RESUMO"/>
      <sheetName val="REMESSA"/>
      <sheetName val="RECOMPRA"/>
      <sheetName val="FLUXO FUTURO"/>
      <sheetName val="RECEBIMENTO"/>
      <sheetName val="INADIMPLÊNCIA"/>
      <sheetName val="CONCILIAÇÃO EXTRATO"/>
      <sheetName val="ANEXO 32"/>
      <sheetName val="Substituição"/>
      <sheetName val="BUDD"/>
    </sheetNames>
    <sheetDataSet>
      <sheetData sheetId="0">
        <row r="4">
          <cell r="B4">
            <v>42753</v>
          </cell>
        </row>
        <row r="5">
          <cell r="B5">
            <v>42735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INEL"/>
      <sheetName val="Relatório consolidado"/>
      <sheetName val="Relatório Analítico"/>
      <sheetName val="RESUMO"/>
      <sheetName val="REMESSA"/>
      <sheetName val="RECOMPRA"/>
      <sheetName val="FLUXO FUTURO"/>
      <sheetName val="RECEBIMENTO"/>
      <sheetName val="INADIMPLÊNCIA"/>
      <sheetName val="CONCILIAÇÃO EXTRATO"/>
      <sheetName val="ANEXO 32"/>
      <sheetName val="Substituição"/>
      <sheetName val="BUDD"/>
    </sheetNames>
    <sheetDataSet>
      <sheetData sheetId="0">
        <row r="4">
          <cell r="B4">
            <v>42753</v>
          </cell>
        </row>
        <row r="5">
          <cell r="B5">
            <v>42735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"/>
      <sheetName val="CCB_Comviva"/>
      <sheetName val="CCB_UNA"/>
      <sheetName val="5ª Serie (Senior)"/>
      <sheetName val="6ª Serie (Sub)"/>
      <sheetName val="Amortização"/>
      <sheetName val="indexador"/>
      <sheetName val="AF"/>
      <sheetName val="Controle Pagamentos"/>
      <sheetName val="Feriados"/>
      <sheetName val="Carteira"/>
      <sheetName val="Resumo"/>
      <sheetName val="CURTO_LONGO"/>
      <sheetName val="DURATION"/>
      <sheetName val="PU Check"/>
      <sheetName val="Relatório consolidado"/>
    </sheetNames>
    <sheetDataSet>
      <sheetData sheetId="0">
        <row r="7">
          <cell r="D7">
            <v>43890</v>
          </cell>
        </row>
      </sheetData>
      <sheetData sheetId="1"/>
      <sheetData sheetId="2"/>
      <sheetData sheetId="3">
        <row r="8">
          <cell r="C8">
            <v>8919000</v>
          </cell>
        </row>
        <row r="9">
          <cell r="C9">
            <v>8919</v>
          </cell>
        </row>
        <row r="10">
          <cell r="C10">
            <v>1000</v>
          </cell>
        </row>
        <row r="13">
          <cell r="C13">
            <v>0.08</v>
          </cell>
        </row>
      </sheetData>
      <sheetData sheetId="4"/>
      <sheetData sheetId="5"/>
      <sheetData sheetId="6"/>
      <sheetData sheetId="7"/>
      <sheetData sheetId="8"/>
      <sheetData sheetId="9">
        <row r="2">
          <cell r="A2">
            <v>36892</v>
          </cell>
        </row>
        <row r="3">
          <cell r="A3">
            <v>36948</v>
          </cell>
        </row>
        <row r="4">
          <cell r="A4">
            <v>36949</v>
          </cell>
        </row>
        <row r="5">
          <cell r="A5">
            <v>36994</v>
          </cell>
        </row>
        <row r="6">
          <cell r="A6">
            <v>37002</v>
          </cell>
        </row>
        <row r="7">
          <cell r="A7">
            <v>37012</v>
          </cell>
        </row>
        <row r="8">
          <cell r="A8">
            <v>37056</v>
          </cell>
        </row>
        <row r="9">
          <cell r="A9">
            <v>37141</v>
          </cell>
        </row>
        <row r="10">
          <cell r="A10">
            <v>37176</v>
          </cell>
        </row>
        <row r="11">
          <cell r="A11">
            <v>37197</v>
          </cell>
        </row>
        <row r="12">
          <cell r="A12">
            <v>37210</v>
          </cell>
        </row>
        <row r="13">
          <cell r="A13">
            <v>37250</v>
          </cell>
        </row>
        <row r="14">
          <cell r="A14">
            <v>37257</v>
          </cell>
        </row>
        <row r="15">
          <cell r="A15">
            <v>37298</v>
          </cell>
        </row>
        <row r="16">
          <cell r="A16">
            <v>37299</v>
          </cell>
        </row>
        <row r="17">
          <cell r="A17">
            <v>37344</v>
          </cell>
        </row>
        <row r="18">
          <cell r="A18">
            <v>37367</v>
          </cell>
        </row>
        <row r="19">
          <cell r="A19">
            <v>37377</v>
          </cell>
        </row>
        <row r="20">
          <cell r="A20">
            <v>37406</v>
          </cell>
        </row>
        <row r="21">
          <cell r="A21">
            <v>37506</v>
          </cell>
        </row>
        <row r="22">
          <cell r="A22">
            <v>37541</v>
          </cell>
        </row>
        <row r="23">
          <cell r="A23">
            <v>37562</v>
          </cell>
        </row>
        <row r="24">
          <cell r="A24">
            <v>37575</v>
          </cell>
        </row>
        <row r="25">
          <cell r="A25">
            <v>37615</v>
          </cell>
        </row>
        <row r="26">
          <cell r="A26">
            <v>37622</v>
          </cell>
        </row>
        <row r="27">
          <cell r="A27">
            <v>37683</v>
          </cell>
        </row>
        <row r="28">
          <cell r="A28">
            <v>37684</v>
          </cell>
        </row>
        <row r="29">
          <cell r="A29">
            <v>37729</v>
          </cell>
        </row>
        <row r="30">
          <cell r="A30">
            <v>37732</v>
          </cell>
        </row>
        <row r="31">
          <cell r="A31">
            <v>37742</v>
          </cell>
        </row>
        <row r="32">
          <cell r="A32">
            <v>37791</v>
          </cell>
        </row>
        <row r="33">
          <cell r="A33">
            <v>37871</v>
          </cell>
        </row>
        <row r="34">
          <cell r="A34">
            <v>37906</v>
          </cell>
        </row>
        <row r="35">
          <cell r="A35">
            <v>37927</v>
          </cell>
        </row>
        <row r="36">
          <cell r="A36">
            <v>37940</v>
          </cell>
        </row>
        <row r="37">
          <cell r="A37">
            <v>37980</v>
          </cell>
        </row>
        <row r="38">
          <cell r="A38">
            <v>37987</v>
          </cell>
        </row>
        <row r="39">
          <cell r="A39">
            <v>38040</v>
          </cell>
        </row>
        <row r="40">
          <cell r="A40">
            <v>38041</v>
          </cell>
        </row>
        <row r="41">
          <cell r="A41">
            <v>38086</v>
          </cell>
        </row>
        <row r="42">
          <cell r="A42">
            <v>38098</v>
          </cell>
        </row>
        <row r="43">
          <cell r="A43">
            <v>38108</v>
          </cell>
        </row>
        <row r="44">
          <cell r="A44">
            <v>38148</v>
          </cell>
        </row>
        <row r="45">
          <cell r="A45">
            <v>38237</v>
          </cell>
        </row>
        <row r="46">
          <cell r="A46">
            <v>38272</v>
          </cell>
        </row>
        <row r="47">
          <cell r="A47">
            <v>38293</v>
          </cell>
        </row>
        <row r="48">
          <cell r="A48">
            <v>38306</v>
          </cell>
        </row>
        <row r="49">
          <cell r="A49">
            <v>38346</v>
          </cell>
        </row>
        <row r="50">
          <cell r="A50">
            <v>38353</v>
          </cell>
        </row>
        <row r="51">
          <cell r="A51">
            <v>38390</v>
          </cell>
        </row>
        <row r="52">
          <cell r="A52">
            <v>38391</v>
          </cell>
        </row>
        <row r="53">
          <cell r="A53">
            <v>38436</v>
          </cell>
        </row>
        <row r="54">
          <cell r="A54">
            <v>38463</v>
          </cell>
        </row>
        <row r="55">
          <cell r="A55">
            <v>38473</v>
          </cell>
        </row>
        <row r="56">
          <cell r="A56">
            <v>38498</v>
          </cell>
        </row>
        <row r="57">
          <cell r="A57">
            <v>38602</v>
          </cell>
        </row>
        <row r="58">
          <cell r="A58">
            <v>38637</v>
          </cell>
        </row>
        <row r="59">
          <cell r="A59">
            <v>38658</v>
          </cell>
        </row>
        <row r="60">
          <cell r="A60">
            <v>38671</v>
          </cell>
        </row>
        <row r="61">
          <cell r="A61">
            <v>38711</v>
          </cell>
        </row>
        <row r="62">
          <cell r="A62">
            <v>38718</v>
          </cell>
        </row>
        <row r="63">
          <cell r="A63">
            <v>38775</v>
          </cell>
        </row>
        <row r="64">
          <cell r="A64">
            <v>38776</v>
          </cell>
        </row>
        <row r="65">
          <cell r="A65">
            <v>38821</v>
          </cell>
        </row>
        <row r="66">
          <cell r="A66">
            <v>38828</v>
          </cell>
        </row>
        <row r="67">
          <cell r="A67">
            <v>38838</v>
          </cell>
        </row>
        <row r="68">
          <cell r="A68">
            <v>38883</v>
          </cell>
        </row>
        <row r="69">
          <cell r="A69">
            <v>38967</v>
          </cell>
        </row>
        <row r="70">
          <cell r="A70">
            <v>39002</v>
          </cell>
        </row>
        <row r="71">
          <cell r="A71">
            <v>39023</v>
          </cell>
        </row>
        <row r="72">
          <cell r="A72">
            <v>39036</v>
          </cell>
        </row>
        <row r="73">
          <cell r="A73">
            <v>39076</v>
          </cell>
        </row>
        <row r="74">
          <cell r="A74">
            <v>39083</v>
          </cell>
        </row>
        <row r="75">
          <cell r="A75">
            <v>39132</v>
          </cell>
        </row>
        <row r="76">
          <cell r="A76">
            <v>39133</v>
          </cell>
        </row>
        <row r="77">
          <cell r="A77">
            <v>39178</v>
          </cell>
        </row>
        <row r="78">
          <cell r="A78">
            <v>39193</v>
          </cell>
        </row>
        <row r="79">
          <cell r="A79">
            <v>39203</v>
          </cell>
        </row>
        <row r="80">
          <cell r="A80">
            <v>39240</v>
          </cell>
        </row>
        <row r="81">
          <cell r="A81">
            <v>39332</v>
          </cell>
        </row>
        <row r="82">
          <cell r="A82">
            <v>39367</v>
          </cell>
        </row>
        <row r="83">
          <cell r="A83">
            <v>39388</v>
          </cell>
        </row>
        <row r="84">
          <cell r="A84">
            <v>39401</v>
          </cell>
        </row>
        <row r="85">
          <cell r="A85">
            <v>39441</v>
          </cell>
        </row>
        <row r="86">
          <cell r="A86">
            <v>39448</v>
          </cell>
        </row>
        <row r="87">
          <cell r="A87">
            <v>39482</v>
          </cell>
        </row>
        <row r="88">
          <cell r="A88">
            <v>39483</v>
          </cell>
        </row>
        <row r="89">
          <cell r="A89">
            <v>39528</v>
          </cell>
        </row>
        <row r="90">
          <cell r="A90">
            <v>39559</v>
          </cell>
        </row>
        <row r="91">
          <cell r="A91">
            <v>39569</v>
          </cell>
        </row>
        <row r="92">
          <cell r="A92">
            <v>39590</v>
          </cell>
        </row>
        <row r="93">
          <cell r="A93">
            <v>39698</v>
          </cell>
        </row>
        <row r="94">
          <cell r="A94">
            <v>39733</v>
          </cell>
        </row>
        <row r="95">
          <cell r="A95">
            <v>39754</v>
          </cell>
        </row>
        <row r="96">
          <cell r="A96">
            <v>39767</v>
          </cell>
        </row>
        <row r="97">
          <cell r="A97">
            <v>39807</v>
          </cell>
        </row>
        <row r="98">
          <cell r="A98">
            <v>39814</v>
          </cell>
        </row>
        <row r="99">
          <cell r="A99">
            <v>39867</v>
          </cell>
        </row>
        <row r="100">
          <cell r="A100">
            <v>39868</v>
          </cell>
        </row>
        <row r="101">
          <cell r="A101">
            <v>39913</v>
          </cell>
        </row>
        <row r="102">
          <cell r="A102">
            <v>39924</v>
          </cell>
        </row>
        <row r="103">
          <cell r="A103">
            <v>39934</v>
          </cell>
        </row>
        <row r="104">
          <cell r="A104">
            <v>39975</v>
          </cell>
        </row>
        <row r="105">
          <cell r="A105">
            <v>40063</v>
          </cell>
        </row>
        <row r="106">
          <cell r="A106">
            <v>40098</v>
          </cell>
        </row>
        <row r="107">
          <cell r="A107">
            <v>40119</v>
          </cell>
        </row>
        <row r="108">
          <cell r="A108">
            <v>40132</v>
          </cell>
        </row>
        <row r="109">
          <cell r="A109">
            <v>40172</v>
          </cell>
        </row>
        <row r="110">
          <cell r="A110">
            <v>40179</v>
          </cell>
        </row>
        <row r="111">
          <cell r="A111">
            <v>40224</v>
          </cell>
        </row>
        <row r="112">
          <cell r="A112">
            <v>40225</v>
          </cell>
        </row>
        <row r="113">
          <cell r="A113">
            <v>40270</v>
          </cell>
        </row>
        <row r="114">
          <cell r="A114">
            <v>40289</v>
          </cell>
        </row>
        <row r="115">
          <cell r="A115">
            <v>40299</v>
          </cell>
        </row>
        <row r="116">
          <cell r="A116">
            <v>40332</v>
          </cell>
        </row>
        <row r="117">
          <cell r="A117">
            <v>40428</v>
          </cell>
        </row>
        <row r="118">
          <cell r="A118">
            <v>40463</v>
          </cell>
        </row>
        <row r="119">
          <cell r="A119">
            <v>40484</v>
          </cell>
        </row>
        <row r="120">
          <cell r="A120">
            <v>40497</v>
          </cell>
        </row>
        <row r="121">
          <cell r="A121">
            <v>40537</v>
          </cell>
        </row>
        <row r="122">
          <cell r="A122">
            <v>40544</v>
          </cell>
        </row>
        <row r="123">
          <cell r="A123">
            <v>40609</v>
          </cell>
        </row>
        <row r="124">
          <cell r="A124">
            <v>40610</v>
          </cell>
        </row>
        <row r="125">
          <cell r="A125">
            <v>40654</v>
          </cell>
        </row>
        <row r="126">
          <cell r="A126">
            <v>40655</v>
          </cell>
        </row>
        <row r="127">
          <cell r="A127">
            <v>40664</v>
          </cell>
        </row>
        <row r="128">
          <cell r="A128">
            <v>40717</v>
          </cell>
        </row>
        <row r="129">
          <cell r="A129">
            <v>40793</v>
          </cell>
        </row>
        <row r="130">
          <cell r="A130">
            <v>40828</v>
          </cell>
        </row>
        <row r="131">
          <cell r="A131">
            <v>40849</v>
          </cell>
        </row>
        <row r="132">
          <cell r="A132">
            <v>40862</v>
          </cell>
        </row>
        <row r="133">
          <cell r="A133">
            <v>40902</v>
          </cell>
        </row>
        <row r="134">
          <cell r="A134">
            <v>40909</v>
          </cell>
        </row>
        <row r="135">
          <cell r="A135">
            <v>40959</v>
          </cell>
        </row>
        <row r="136">
          <cell r="A136">
            <v>40960</v>
          </cell>
        </row>
        <row r="137">
          <cell r="A137">
            <v>41005</v>
          </cell>
        </row>
        <row r="138">
          <cell r="A138">
            <v>41020</v>
          </cell>
        </row>
        <row r="139">
          <cell r="A139">
            <v>41030</v>
          </cell>
        </row>
        <row r="140">
          <cell r="A140">
            <v>41067</v>
          </cell>
        </row>
        <row r="141">
          <cell r="A141">
            <v>41159</v>
          </cell>
        </row>
        <row r="142">
          <cell r="A142">
            <v>41194</v>
          </cell>
        </row>
        <row r="143">
          <cell r="A143">
            <v>41215</v>
          </cell>
        </row>
        <row r="144">
          <cell r="A144">
            <v>41228</v>
          </cell>
        </row>
        <row r="145">
          <cell r="A145">
            <v>41268</v>
          </cell>
        </row>
        <row r="146">
          <cell r="A146">
            <v>41275</v>
          </cell>
        </row>
        <row r="147">
          <cell r="A147">
            <v>41316</v>
          </cell>
        </row>
        <row r="148">
          <cell r="A148">
            <v>41317</v>
          </cell>
        </row>
        <row r="149">
          <cell r="A149">
            <v>41362</v>
          </cell>
        </row>
        <row r="150">
          <cell r="A150">
            <v>41385</v>
          </cell>
        </row>
        <row r="151">
          <cell r="A151">
            <v>41395</v>
          </cell>
        </row>
        <row r="152">
          <cell r="A152">
            <v>41424</v>
          </cell>
        </row>
        <row r="153">
          <cell r="A153">
            <v>41524</v>
          </cell>
        </row>
        <row r="154">
          <cell r="A154">
            <v>41559</v>
          </cell>
        </row>
        <row r="155">
          <cell r="A155">
            <v>41580</v>
          </cell>
        </row>
        <row r="156">
          <cell r="A156">
            <v>41593</v>
          </cell>
        </row>
        <row r="157">
          <cell r="A157">
            <v>41633</v>
          </cell>
        </row>
        <row r="158">
          <cell r="A158">
            <v>41640</v>
          </cell>
        </row>
        <row r="159">
          <cell r="A159">
            <v>41701</v>
          </cell>
        </row>
        <row r="160">
          <cell r="A160">
            <v>41702</v>
          </cell>
        </row>
        <row r="161">
          <cell r="A161">
            <v>41747</v>
          </cell>
        </row>
        <row r="162">
          <cell r="A162">
            <v>41750</v>
          </cell>
        </row>
        <row r="163">
          <cell r="A163">
            <v>41760</v>
          </cell>
        </row>
        <row r="164">
          <cell r="A164">
            <v>41809</v>
          </cell>
        </row>
        <row r="165">
          <cell r="A165">
            <v>41889</v>
          </cell>
        </row>
        <row r="166">
          <cell r="A166">
            <v>41924</v>
          </cell>
        </row>
        <row r="167">
          <cell r="A167">
            <v>41945</v>
          </cell>
        </row>
        <row r="168">
          <cell r="A168">
            <v>41958</v>
          </cell>
        </row>
        <row r="169">
          <cell r="A169">
            <v>41998</v>
          </cell>
        </row>
        <row r="170">
          <cell r="A170">
            <v>42005</v>
          </cell>
        </row>
        <row r="171">
          <cell r="A171">
            <v>42051</v>
          </cell>
        </row>
        <row r="172">
          <cell r="A172">
            <v>42052</v>
          </cell>
        </row>
        <row r="173">
          <cell r="A173">
            <v>42097</v>
          </cell>
        </row>
        <row r="174">
          <cell r="A174">
            <v>42115</v>
          </cell>
        </row>
        <row r="175">
          <cell r="A175">
            <v>42125</v>
          </cell>
        </row>
        <row r="176">
          <cell r="A176">
            <v>42159</v>
          </cell>
        </row>
        <row r="177">
          <cell r="A177">
            <v>42254</v>
          </cell>
        </row>
        <row r="178">
          <cell r="A178">
            <v>42289</v>
          </cell>
        </row>
        <row r="179">
          <cell r="A179">
            <v>42310</v>
          </cell>
        </row>
        <row r="180">
          <cell r="A180">
            <v>42323</v>
          </cell>
        </row>
        <row r="181">
          <cell r="A181">
            <v>42363</v>
          </cell>
        </row>
        <row r="182">
          <cell r="A182">
            <v>42370</v>
          </cell>
        </row>
        <row r="183">
          <cell r="A183">
            <v>42408</v>
          </cell>
        </row>
        <row r="184">
          <cell r="A184">
            <v>42409</v>
          </cell>
        </row>
        <row r="185">
          <cell r="A185">
            <v>42454</v>
          </cell>
        </row>
        <row r="186">
          <cell r="A186">
            <v>42481</v>
          </cell>
        </row>
        <row r="187">
          <cell r="A187">
            <v>42491</v>
          </cell>
        </row>
        <row r="188">
          <cell r="A188">
            <v>42516</v>
          </cell>
        </row>
        <row r="189">
          <cell r="A189">
            <v>42620</v>
          </cell>
        </row>
        <row r="190">
          <cell r="A190">
            <v>42655</v>
          </cell>
        </row>
        <row r="191">
          <cell r="A191">
            <v>42676</v>
          </cell>
        </row>
        <row r="192">
          <cell r="A192">
            <v>42689</v>
          </cell>
        </row>
        <row r="193">
          <cell r="A193">
            <v>42729</v>
          </cell>
        </row>
        <row r="194">
          <cell r="A194">
            <v>42736</v>
          </cell>
        </row>
        <row r="195">
          <cell r="A195">
            <v>42793</v>
          </cell>
        </row>
        <row r="196">
          <cell r="A196">
            <v>42794</v>
          </cell>
        </row>
        <row r="197">
          <cell r="A197">
            <v>42839</v>
          </cell>
        </row>
        <row r="198">
          <cell r="A198">
            <v>42846</v>
          </cell>
        </row>
        <row r="199">
          <cell r="A199">
            <v>42856</v>
          </cell>
        </row>
        <row r="200">
          <cell r="A200">
            <v>42901</v>
          </cell>
        </row>
        <row r="201">
          <cell r="A201">
            <v>42985</v>
          </cell>
        </row>
        <row r="202">
          <cell r="A202">
            <v>43020</v>
          </cell>
        </row>
        <row r="203">
          <cell r="A203">
            <v>43041</v>
          </cell>
        </row>
        <row r="204">
          <cell r="A204">
            <v>43054</v>
          </cell>
        </row>
        <row r="205">
          <cell r="A205">
            <v>43094</v>
          </cell>
        </row>
        <row r="206">
          <cell r="A206">
            <v>43101</v>
          </cell>
        </row>
        <row r="207">
          <cell r="A207">
            <v>43143</v>
          </cell>
        </row>
        <row r="208">
          <cell r="A208">
            <v>43144</v>
          </cell>
        </row>
        <row r="209">
          <cell r="A209">
            <v>43189</v>
          </cell>
        </row>
        <row r="210">
          <cell r="A210">
            <v>43211</v>
          </cell>
        </row>
        <row r="211">
          <cell r="A211">
            <v>43221</v>
          </cell>
        </row>
        <row r="212">
          <cell r="A212">
            <v>43251</v>
          </cell>
        </row>
        <row r="213">
          <cell r="A213">
            <v>43350</v>
          </cell>
        </row>
        <row r="214">
          <cell r="A214">
            <v>43385</v>
          </cell>
        </row>
        <row r="215">
          <cell r="A215">
            <v>43406</v>
          </cell>
        </row>
        <row r="216">
          <cell r="A216">
            <v>43419</v>
          </cell>
        </row>
        <row r="217">
          <cell r="A217">
            <v>43459</v>
          </cell>
        </row>
        <row r="218">
          <cell r="A218">
            <v>43466</v>
          </cell>
        </row>
        <row r="219">
          <cell r="A219">
            <v>43528</v>
          </cell>
        </row>
        <row r="220">
          <cell r="A220">
            <v>43529</v>
          </cell>
        </row>
        <row r="221">
          <cell r="A221">
            <v>43574</v>
          </cell>
        </row>
        <row r="222">
          <cell r="A222">
            <v>43576</v>
          </cell>
        </row>
        <row r="223">
          <cell r="A223">
            <v>43586</v>
          </cell>
        </row>
        <row r="224">
          <cell r="A224">
            <v>43636</v>
          </cell>
        </row>
        <row r="225">
          <cell r="A225">
            <v>43715</v>
          </cell>
        </row>
        <row r="226">
          <cell r="A226">
            <v>43750</v>
          </cell>
        </row>
        <row r="227">
          <cell r="A227">
            <v>43771</v>
          </cell>
        </row>
        <row r="228">
          <cell r="A228">
            <v>43784</v>
          </cell>
        </row>
        <row r="229">
          <cell r="A229">
            <v>43824</v>
          </cell>
        </row>
        <row r="230">
          <cell r="A230">
            <v>43831</v>
          </cell>
        </row>
        <row r="231">
          <cell r="A231">
            <v>43885</v>
          </cell>
        </row>
        <row r="232">
          <cell r="A232">
            <v>43886</v>
          </cell>
        </row>
        <row r="233">
          <cell r="A233">
            <v>43931</v>
          </cell>
        </row>
        <row r="234">
          <cell r="A234">
            <v>43942</v>
          </cell>
        </row>
        <row r="235">
          <cell r="A235">
            <v>43952</v>
          </cell>
        </row>
        <row r="236">
          <cell r="A236">
            <v>43993</v>
          </cell>
        </row>
        <row r="237">
          <cell r="A237">
            <v>44081</v>
          </cell>
        </row>
        <row r="238">
          <cell r="A238">
            <v>44116</v>
          </cell>
        </row>
        <row r="239">
          <cell r="A239">
            <v>44137</v>
          </cell>
        </row>
        <row r="240">
          <cell r="A240">
            <v>44150</v>
          </cell>
        </row>
        <row r="241">
          <cell r="A241">
            <v>44190</v>
          </cell>
        </row>
        <row r="242">
          <cell r="A242">
            <v>44197</v>
          </cell>
        </row>
        <row r="243">
          <cell r="A243">
            <v>44242</v>
          </cell>
        </row>
        <row r="244">
          <cell r="A244">
            <v>44243</v>
          </cell>
        </row>
        <row r="245">
          <cell r="A245">
            <v>44288</v>
          </cell>
        </row>
        <row r="246">
          <cell r="A246">
            <v>44307</v>
          </cell>
        </row>
        <row r="247">
          <cell r="A247">
            <v>44317</v>
          </cell>
        </row>
        <row r="248">
          <cell r="A248">
            <v>44350</v>
          </cell>
        </row>
        <row r="249">
          <cell r="A249">
            <v>44446</v>
          </cell>
        </row>
        <row r="250">
          <cell r="A250">
            <v>44481</v>
          </cell>
        </row>
        <row r="251">
          <cell r="A251">
            <v>44502</v>
          </cell>
        </row>
        <row r="252">
          <cell r="A252">
            <v>44515</v>
          </cell>
        </row>
        <row r="253">
          <cell r="A253">
            <v>44555</v>
          </cell>
        </row>
        <row r="254">
          <cell r="A254">
            <v>44562</v>
          </cell>
        </row>
        <row r="255">
          <cell r="A255">
            <v>44620</v>
          </cell>
        </row>
        <row r="256">
          <cell r="A256">
            <v>44621</v>
          </cell>
        </row>
        <row r="257">
          <cell r="A257">
            <v>44666</v>
          </cell>
        </row>
        <row r="258">
          <cell r="A258">
            <v>44672</v>
          </cell>
        </row>
        <row r="259">
          <cell r="A259">
            <v>44682</v>
          </cell>
        </row>
        <row r="260">
          <cell r="A260">
            <v>44728</v>
          </cell>
        </row>
        <row r="261">
          <cell r="A261">
            <v>44811</v>
          </cell>
        </row>
        <row r="262">
          <cell r="A262">
            <v>44846</v>
          </cell>
        </row>
        <row r="263">
          <cell r="A263">
            <v>44867</v>
          </cell>
        </row>
        <row r="264">
          <cell r="A264">
            <v>44880</v>
          </cell>
        </row>
        <row r="265">
          <cell r="A265">
            <v>44920</v>
          </cell>
        </row>
        <row r="266">
          <cell r="A266">
            <v>44927</v>
          </cell>
        </row>
        <row r="267">
          <cell r="A267">
            <v>44977</v>
          </cell>
        </row>
        <row r="268">
          <cell r="A268">
            <v>44978</v>
          </cell>
        </row>
        <row r="269">
          <cell r="A269">
            <v>45023</v>
          </cell>
        </row>
        <row r="270">
          <cell r="A270">
            <v>45037</v>
          </cell>
        </row>
        <row r="271">
          <cell r="A271">
            <v>45047</v>
          </cell>
        </row>
        <row r="272">
          <cell r="A272">
            <v>45085</v>
          </cell>
        </row>
        <row r="273">
          <cell r="A273">
            <v>45176</v>
          </cell>
        </row>
        <row r="274">
          <cell r="A274">
            <v>45211</v>
          </cell>
        </row>
        <row r="275">
          <cell r="A275">
            <v>45232</v>
          </cell>
        </row>
        <row r="276">
          <cell r="A276">
            <v>45245</v>
          </cell>
        </row>
        <row r="277">
          <cell r="A277">
            <v>45285</v>
          </cell>
        </row>
        <row r="278">
          <cell r="A278">
            <v>45292</v>
          </cell>
        </row>
        <row r="279">
          <cell r="A279">
            <v>45334</v>
          </cell>
        </row>
        <row r="280">
          <cell r="A280">
            <v>45335</v>
          </cell>
        </row>
        <row r="281">
          <cell r="A281">
            <v>45380</v>
          </cell>
        </row>
        <row r="282">
          <cell r="A282">
            <v>45403</v>
          </cell>
        </row>
        <row r="283">
          <cell r="A283">
            <v>45413</v>
          </cell>
        </row>
        <row r="284">
          <cell r="A284">
            <v>45442</v>
          </cell>
        </row>
        <row r="285">
          <cell r="A285">
            <v>45542</v>
          </cell>
        </row>
        <row r="286">
          <cell r="A286">
            <v>45577</v>
          </cell>
        </row>
        <row r="287">
          <cell r="A287">
            <v>45598</v>
          </cell>
        </row>
        <row r="288">
          <cell r="A288">
            <v>45611</v>
          </cell>
        </row>
        <row r="289">
          <cell r="A289">
            <v>45651</v>
          </cell>
        </row>
        <row r="290">
          <cell r="A290">
            <v>45658</v>
          </cell>
        </row>
        <row r="291">
          <cell r="A291">
            <v>45719</v>
          </cell>
        </row>
        <row r="292">
          <cell r="A292">
            <v>45720</v>
          </cell>
        </row>
        <row r="293">
          <cell r="A293">
            <v>45765</v>
          </cell>
        </row>
        <row r="294">
          <cell r="A294">
            <v>45768</v>
          </cell>
        </row>
        <row r="295">
          <cell r="A295">
            <v>45778</v>
          </cell>
        </row>
        <row r="296">
          <cell r="A296">
            <v>45827</v>
          </cell>
        </row>
        <row r="297">
          <cell r="A297">
            <v>45907</v>
          </cell>
        </row>
        <row r="298">
          <cell r="A298">
            <v>45942</v>
          </cell>
        </row>
        <row r="299">
          <cell r="A299">
            <v>45963</v>
          </cell>
        </row>
        <row r="300">
          <cell r="A300">
            <v>45976</v>
          </cell>
        </row>
        <row r="301">
          <cell r="A301">
            <v>46016</v>
          </cell>
        </row>
        <row r="302">
          <cell r="A302">
            <v>46023</v>
          </cell>
        </row>
        <row r="303">
          <cell r="A303">
            <v>46069</v>
          </cell>
        </row>
        <row r="304">
          <cell r="A304">
            <v>46070</v>
          </cell>
        </row>
        <row r="305">
          <cell r="A305">
            <v>46115</v>
          </cell>
        </row>
        <row r="306">
          <cell r="A306">
            <v>46133</v>
          </cell>
        </row>
        <row r="307">
          <cell r="A307">
            <v>46143</v>
          </cell>
        </row>
        <row r="308">
          <cell r="A308">
            <v>46177</v>
          </cell>
        </row>
        <row r="309">
          <cell r="A309">
            <v>46272</v>
          </cell>
        </row>
        <row r="310">
          <cell r="A310">
            <v>46307</v>
          </cell>
        </row>
        <row r="311">
          <cell r="A311">
            <v>46328</v>
          </cell>
        </row>
        <row r="312">
          <cell r="A312">
            <v>46341</v>
          </cell>
        </row>
        <row r="313">
          <cell r="A313">
            <v>46381</v>
          </cell>
        </row>
        <row r="314">
          <cell r="A314">
            <v>46388</v>
          </cell>
        </row>
        <row r="315">
          <cell r="A315">
            <v>46426</v>
          </cell>
        </row>
        <row r="316">
          <cell r="A316">
            <v>46427</v>
          </cell>
        </row>
        <row r="317">
          <cell r="A317">
            <v>46472</v>
          </cell>
        </row>
        <row r="318">
          <cell r="A318">
            <v>46498</v>
          </cell>
        </row>
        <row r="319">
          <cell r="A319">
            <v>46508</v>
          </cell>
        </row>
        <row r="320">
          <cell r="A320">
            <v>46534</v>
          </cell>
        </row>
        <row r="321">
          <cell r="A321">
            <v>46637</v>
          </cell>
        </row>
        <row r="322">
          <cell r="A322">
            <v>46672</v>
          </cell>
        </row>
        <row r="323">
          <cell r="A323">
            <v>46693</v>
          </cell>
        </row>
        <row r="324">
          <cell r="A324">
            <v>46706</v>
          </cell>
        </row>
        <row r="325">
          <cell r="A325">
            <v>46746</v>
          </cell>
        </row>
        <row r="326">
          <cell r="A326">
            <v>46753</v>
          </cell>
        </row>
        <row r="327">
          <cell r="A327">
            <v>46811</v>
          </cell>
        </row>
        <row r="328">
          <cell r="A328">
            <v>46812</v>
          </cell>
        </row>
        <row r="329">
          <cell r="A329">
            <v>46857</v>
          </cell>
        </row>
        <row r="330">
          <cell r="A330">
            <v>46864</v>
          </cell>
        </row>
        <row r="331">
          <cell r="A331">
            <v>46874</v>
          </cell>
        </row>
        <row r="332">
          <cell r="A332">
            <v>46919</v>
          </cell>
        </row>
        <row r="333">
          <cell r="A333">
            <v>47003</v>
          </cell>
        </row>
        <row r="334">
          <cell r="A334">
            <v>47038</v>
          </cell>
        </row>
        <row r="335">
          <cell r="A335">
            <v>47059</v>
          </cell>
        </row>
        <row r="336">
          <cell r="A336">
            <v>47072</v>
          </cell>
        </row>
        <row r="337">
          <cell r="A337">
            <v>47112</v>
          </cell>
        </row>
        <row r="338">
          <cell r="A338">
            <v>47119</v>
          </cell>
        </row>
        <row r="339">
          <cell r="A339">
            <v>47161</v>
          </cell>
        </row>
        <row r="340">
          <cell r="A340">
            <v>47162</v>
          </cell>
        </row>
        <row r="341">
          <cell r="A341">
            <v>47207</v>
          </cell>
        </row>
        <row r="342">
          <cell r="A342">
            <v>47229</v>
          </cell>
        </row>
        <row r="343">
          <cell r="A343">
            <v>47239</v>
          </cell>
        </row>
        <row r="344">
          <cell r="A344">
            <v>47269</v>
          </cell>
        </row>
        <row r="345">
          <cell r="A345">
            <v>47368</v>
          </cell>
        </row>
        <row r="346">
          <cell r="A346">
            <v>47403</v>
          </cell>
        </row>
        <row r="347">
          <cell r="A347">
            <v>47424</v>
          </cell>
        </row>
        <row r="348">
          <cell r="A348">
            <v>47437</v>
          </cell>
        </row>
        <row r="349">
          <cell r="A349">
            <v>47477</v>
          </cell>
        </row>
        <row r="350">
          <cell r="A350">
            <v>47484</v>
          </cell>
        </row>
        <row r="351">
          <cell r="A351">
            <v>47546</v>
          </cell>
        </row>
        <row r="352">
          <cell r="A352">
            <v>47547</v>
          </cell>
        </row>
        <row r="353">
          <cell r="A353">
            <v>47592</v>
          </cell>
        </row>
        <row r="354">
          <cell r="A354">
            <v>47594</v>
          </cell>
        </row>
        <row r="355">
          <cell r="A355">
            <v>47604</v>
          </cell>
        </row>
        <row r="356">
          <cell r="A356">
            <v>47654</v>
          </cell>
        </row>
        <row r="357">
          <cell r="A357">
            <v>47733</v>
          </cell>
        </row>
        <row r="358">
          <cell r="A358">
            <v>47768</v>
          </cell>
        </row>
        <row r="359">
          <cell r="A359">
            <v>47789</v>
          </cell>
        </row>
        <row r="360">
          <cell r="A360">
            <v>47802</v>
          </cell>
        </row>
        <row r="361">
          <cell r="A361">
            <v>47842</v>
          </cell>
        </row>
        <row r="362">
          <cell r="A362">
            <v>47849</v>
          </cell>
        </row>
        <row r="363">
          <cell r="A363">
            <v>47903</v>
          </cell>
        </row>
        <row r="364">
          <cell r="A364">
            <v>47904</v>
          </cell>
        </row>
        <row r="365">
          <cell r="A365">
            <v>47949</v>
          </cell>
        </row>
        <row r="366">
          <cell r="A366">
            <v>47959</v>
          </cell>
        </row>
        <row r="367">
          <cell r="A367">
            <v>47969</v>
          </cell>
        </row>
        <row r="368">
          <cell r="A368">
            <v>48011</v>
          </cell>
        </row>
        <row r="369">
          <cell r="A369">
            <v>48098</v>
          </cell>
        </row>
        <row r="370">
          <cell r="A370">
            <v>48133</v>
          </cell>
        </row>
        <row r="371">
          <cell r="A371">
            <v>48154</v>
          </cell>
        </row>
        <row r="372">
          <cell r="A372">
            <v>48167</v>
          </cell>
        </row>
        <row r="373">
          <cell r="A373">
            <v>48207</v>
          </cell>
        </row>
        <row r="374">
          <cell r="A374">
            <v>48214</v>
          </cell>
        </row>
        <row r="375">
          <cell r="A375">
            <v>48253</v>
          </cell>
        </row>
        <row r="376">
          <cell r="A376">
            <v>48254</v>
          </cell>
        </row>
        <row r="377">
          <cell r="A377">
            <v>48299</v>
          </cell>
        </row>
        <row r="378">
          <cell r="A378">
            <v>48325</v>
          </cell>
        </row>
        <row r="379">
          <cell r="A379">
            <v>48335</v>
          </cell>
        </row>
        <row r="380">
          <cell r="A380">
            <v>48361</v>
          </cell>
        </row>
        <row r="381">
          <cell r="A381">
            <v>48464</v>
          </cell>
        </row>
        <row r="382">
          <cell r="A382">
            <v>48499</v>
          </cell>
        </row>
        <row r="383">
          <cell r="A383">
            <v>48520</v>
          </cell>
        </row>
        <row r="384">
          <cell r="A384">
            <v>48533</v>
          </cell>
        </row>
        <row r="385">
          <cell r="A385">
            <v>48573</v>
          </cell>
        </row>
        <row r="386">
          <cell r="A386">
            <v>48580</v>
          </cell>
        </row>
        <row r="387">
          <cell r="A387">
            <v>48638</v>
          </cell>
        </row>
        <row r="388">
          <cell r="A388">
            <v>48639</v>
          </cell>
        </row>
        <row r="389">
          <cell r="A389">
            <v>48684</v>
          </cell>
        </row>
        <row r="390">
          <cell r="A390">
            <v>48690</v>
          </cell>
        </row>
        <row r="391">
          <cell r="A391">
            <v>48700</v>
          </cell>
        </row>
        <row r="392">
          <cell r="A392">
            <v>48746</v>
          </cell>
        </row>
        <row r="393">
          <cell r="A393">
            <v>48829</v>
          </cell>
        </row>
        <row r="394">
          <cell r="A394">
            <v>48864</v>
          </cell>
        </row>
        <row r="395">
          <cell r="A395">
            <v>48885</v>
          </cell>
        </row>
        <row r="396">
          <cell r="A396">
            <v>48898</v>
          </cell>
        </row>
        <row r="397">
          <cell r="A397">
            <v>48938</v>
          </cell>
        </row>
        <row r="398">
          <cell r="A398">
            <v>48945</v>
          </cell>
        </row>
        <row r="399">
          <cell r="A399">
            <v>48995</v>
          </cell>
        </row>
        <row r="400">
          <cell r="A400">
            <v>48996</v>
          </cell>
        </row>
        <row r="401">
          <cell r="A401">
            <v>49041</v>
          </cell>
        </row>
        <row r="402">
          <cell r="A402">
            <v>49055</v>
          </cell>
        </row>
        <row r="403">
          <cell r="A403">
            <v>49065</v>
          </cell>
        </row>
        <row r="404">
          <cell r="A404">
            <v>49103</v>
          </cell>
        </row>
        <row r="405">
          <cell r="A405">
            <v>49194</v>
          </cell>
        </row>
        <row r="406">
          <cell r="A406">
            <v>49229</v>
          </cell>
        </row>
        <row r="407">
          <cell r="A407">
            <v>49250</v>
          </cell>
        </row>
        <row r="408">
          <cell r="A408">
            <v>49263</v>
          </cell>
        </row>
        <row r="409">
          <cell r="A409">
            <v>49303</v>
          </cell>
        </row>
        <row r="410">
          <cell r="A410">
            <v>49310</v>
          </cell>
        </row>
        <row r="411">
          <cell r="A411">
            <v>49345</v>
          </cell>
        </row>
        <row r="412">
          <cell r="A412">
            <v>49346</v>
          </cell>
        </row>
        <row r="413">
          <cell r="A413">
            <v>49391</v>
          </cell>
        </row>
        <row r="414">
          <cell r="A414">
            <v>49420</v>
          </cell>
        </row>
        <row r="415">
          <cell r="A415">
            <v>49430</v>
          </cell>
        </row>
        <row r="416">
          <cell r="A416">
            <v>49453</v>
          </cell>
        </row>
        <row r="417">
          <cell r="A417">
            <v>49559</v>
          </cell>
        </row>
        <row r="418">
          <cell r="A418">
            <v>49594</v>
          </cell>
        </row>
        <row r="419">
          <cell r="A419">
            <v>49615</v>
          </cell>
        </row>
        <row r="420">
          <cell r="A420">
            <v>49628</v>
          </cell>
        </row>
        <row r="421">
          <cell r="A421">
            <v>49668</v>
          </cell>
        </row>
        <row r="422">
          <cell r="A422">
            <v>49675</v>
          </cell>
        </row>
        <row r="423">
          <cell r="A423">
            <v>49730</v>
          </cell>
        </row>
        <row r="424">
          <cell r="A424">
            <v>49731</v>
          </cell>
        </row>
        <row r="425">
          <cell r="A425">
            <v>49776</v>
          </cell>
        </row>
        <row r="426">
          <cell r="A426">
            <v>49786</v>
          </cell>
        </row>
        <row r="427">
          <cell r="A427">
            <v>49796</v>
          </cell>
        </row>
        <row r="428">
          <cell r="A428">
            <v>49838</v>
          </cell>
        </row>
        <row r="429">
          <cell r="A429">
            <v>49925</v>
          </cell>
        </row>
        <row r="430">
          <cell r="A430">
            <v>49960</v>
          </cell>
        </row>
        <row r="431">
          <cell r="A431">
            <v>49981</v>
          </cell>
        </row>
        <row r="432">
          <cell r="A432">
            <v>49994</v>
          </cell>
        </row>
        <row r="433">
          <cell r="A433">
            <v>50034</v>
          </cell>
        </row>
        <row r="434">
          <cell r="A434">
            <v>50041</v>
          </cell>
        </row>
        <row r="435">
          <cell r="A435">
            <v>50087</v>
          </cell>
        </row>
        <row r="436">
          <cell r="A436">
            <v>50088</v>
          </cell>
        </row>
        <row r="437">
          <cell r="A437">
            <v>50133</v>
          </cell>
        </row>
        <row r="438">
          <cell r="A438">
            <v>50151</v>
          </cell>
        </row>
        <row r="439">
          <cell r="A439">
            <v>50161</v>
          </cell>
        </row>
        <row r="440">
          <cell r="A440">
            <v>50195</v>
          </cell>
        </row>
        <row r="441">
          <cell r="A441">
            <v>50290</v>
          </cell>
        </row>
        <row r="442">
          <cell r="A442">
            <v>50325</v>
          </cell>
        </row>
        <row r="443">
          <cell r="A443">
            <v>50346</v>
          </cell>
        </row>
        <row r="444">
          <cell r="A444">
            <v>50359</v>
          </cell>
        </row>
        <row r="445">
          <cell r="A445">
            <v>50399</v>
          </cell>
        </row>
        <row r="446">
          <cell r="A446">
            <v>50406</v>
          </cell>
        </row>
        <row r="447">
          <cell r="A447">
            <v>50472</v>
          </cell>
        </row>
        <row r="448">
          <cell r="A448">
            <v>50473</v>
          </cell>
        </row>
        <row r="449">
          <cell r="A449">
            <v>50516</v>
          </cell>
        </row>
        <row r="450">
          <cell r="A450">
            <v>50518</v>
          </cell>
        </row>
        <row r="451">
          <cell r="A451">
            <v>50526</v>
          </cell>
        </row>
        <row r="452">
          <cell r="A452">
            <v>50580</v>
          </cell>
        </row>
        <row r="453">
          <cell r="A453">
            <v>50655</v>
          </cell>
        </row>
        <row r="454">
          <cell r="A454">
            <v>50690</v>
          </cell>
        </row>
        <row r="455">
          <cell r="A455">
            <v>50711</v>
          </cell>
        </row>
        <row r="456">
          <cell r="A456">
            <v>50724</v>
          </cell>
        </row>
        <row r="457">
          <cell r="A457">
            <v>50764</v>
          </cell>
        </row>
        <row r="458">
          <cell r="A458">
            <v>50771</v>
          </cell>
        </row>
        <row r="459">
          <cell r="A459">
            <v>50822</v>
          </cell>
        </row>
        <row r="460">
          <cell r="A460">
            <v>50823</v>
          </cell>
        </row>
        <row r="461">
          <cell r="A461">
            <v>50868</v>
          </cell>
        </row>
        <row r="462">
          <cell r="A462">
            <v>50881</v>
          </cell>
        </row>
        <row r="463">
          <cell r="A463">
            <v>50891</v>
          </cell>
        </row>
        <row r="464">
          <cell r="A464">
            <v>50930</v>
          </cell>
        </row>
        <row r="465">
          <cell r="A465">
            <v>51020</v>
          </cell>
        </row>
        <row r="466">
          <cell r="A466">
            <v>51055</v>
          </cell>
        </row>
        <row r="467">
          <cell r="A467">
            <v>51076</v>
          </cell>
        </row>
        <row r="468">
          <cell r="A468">
            <v>51089</v>
          </cell>
        </row>
        <row r="469">
          <cell r="A469">
            <v>51129</v>
          </cell>
        </row>
        <row r="470">
          <cell r="A470">
            <v>51136</v>
          </cell>
        </row>
        <row r="471">
          <cell r="A471">
            <v>51179</v>
          </cell>
        </row>
        <row r="472">
          <cell r="A472">
            <v>51180</v>
          </cell>
        </row>
        <row r="473">
          <cell r="A473">
            <v>51225</v>
          </cell>
        </row>
        <row r="474">
          <cell r="A474">
            <v>51247</v>
          </cell>
        </row>
        <row r="475">
          <cell r="A475">
            <v>51257</v>
          </cell>
        </row>
        <row r="476">
          <cell r="A476">
            <v>51287</v>
          </cell>
        </row>
        <row r="477">
          <cell r="A477">
            <v>51386</v>
          </cell>
        </row>
        <row r="478">
          <cell r="A478">
            <v>51421</v>
          </cell>
        </row>
        <row r="479">
          <cell r="A479">
            <v>51442</v>
          </cell>
        </row>
        <row r="480">
          <cell r="A480">
            <v>51455</v>
          </cell>
        </row>
        <row r="481">
          <cell r="A481">
            <v>51495</v>
          </cell>
        </row>
        <row r="482">
          <cell r="A482">
            <v>51502</v>
          </cell>
        </row>
        <row r="483">
          <cell r="A483">
            <v>51564</v>
          </cell>
        </row>
        <row r="484">
          <cell r="A484">
            <v>51565</v>
          </cell>
        </row>
        <row r="485">
          <cell r="A485">
            <v>51610</v>
          </cell>
        </row>
        <row r="486">
          <cell r="A486">
            <v>51612</v>
          </cell>
        </row>
        <row r="487">
          <cell r="A487">
            <v>51622</v>
          </cell>
        </row>
        <row r="488">
          <cell r="A488">
            <v>51672</v>
          </cell>
        </row>
        <row r="489">
          <cell r="A489">
            <v>51751</v>
          </cell>
        </row>
        <row r="490">
          <cell r="A490">
            <v>51786</v>
          </cell>
        </row>
        <row r="491">
          <cell r="A491">
            <v>51807</v>
          </cell>
        </row>
        <row r="492">
          <cell r="A492">
            <v>51820</v>
          </cell>
        </row>
        <row r="493">
          <cell r="A493">
            <v>51860</v>
          </cell>
        </row>
        <row r="494">
          <cell r="A494">
            <v>51867</v>
          </cell>
        </row>
        <row r="495">
          <cell r="A495">
            <v>51914</v>
          </cell>
        </row>
        <row r="496">
          <cell r="A496">
            <v>51915</v>
          </cell>
        </row>
        <row r="497">
          <cell r="A497">
            <v>51960</v>
          </cell>
        </row>
        <row r="498">
          <cell r="A498">
            <v>51977</v>
          </cell>
        </row>
        <row r="499">
          <cell r="A499">
            <v>51987</v>
          </cell>
        </row>
        <row r="500">
          <cell r="A500">
            <v>52022</v>
          </cell>
        </row>
        <row r="501">
          <cell r="A501">
            <v>52116</v>
          </cell>
        </row>
        <row r="502">
          <cell r="A502">
            <v>52151</v>
          </cell>
        </row>
        <row r="503">
          <cell r="A503">
            <v>52172</v>
          </cell>
        </row>
        <row r="504">
          <cell r="A504">
            <v>52185</v>
          </cell>
        </row>
        <row r="505">
          <cell r="A505">
            <v>52225</v>
          </cell>
        </row>
        <row r="506">
          <cell r="A506">
            <v>52232</v>
          </cell>
        </row>
        <row r="507">
          <cell r="A507">
            <v>52271</v>
          </cell>
        </row>
        <row r="508">
          <cell r="A508">
            <v>52272</v>
          </cell>
        </row>
        <row r="509">
          <cell r="A509">
            <v>52317</v>
          </cell>
        </row>
        <row r="510">
          <cell r="A510">
            <v>52342</v>
          </cell>
        </row>
        <row r="511">
          <cell r="A511">
            <v>52352</v>
          </cell>
        </row>
        <row r="512">
          <cell r="A512">
            <v>52379</v>
          </cell>
        </row>
        <row r="513">
          <cell r="A513">
            <v>52481</v>
          </cell>
        </row>
        <row r="514">
          <cell r="A514">
            <v>52516</v>
          </cell>
        </row>
        <row r="515">
          <cell r="A515">
            <v>52537</v>
          </cell>
        </row>
        <row r="516">
          <cell r="A516">
            <v>52550</v>
          </cell>
        </row>
        <row r="517">
          <cell r="A517">
            <v>52590</v>
          </cell>
        </row>
        <row r="518">
          <cell r="A518">
            <v>52597</v>
          </cell>
        </row>
        <row r="519">
          <cell r="A519">
            <v>52656</v>
          </cell>
        </row>
        <row r="520">
          <cell r="A520">
            <v>52657</v>
          </cell>
        </row>
        <row r="521">
          <cell r="A521">
            <v>52702</v>
          </cell>
        </row>
        <row r="522">
          <cell r="A522">
            <v>52708</v>
          </cell>
        </row>
        <row r="523">
          <cell r="A523">
            <v>52718</v>
          </cell>
        </row>
        <row r="524">
          <cell r="A524">
            <v>52764</v>
          </cell>
        </row>
        <row r="525">
          <cell r="A525">
            <v>52847</v>
          </cell>
        </row>
        <row r="526">
          <cell r="A526">
            <v>52882</v>
          </cell>
        </row>
        <row r="527">
          <cell r="A527">
            <v>52903</v>
          </cell>
        </row>
        <row r="528">
          <cell r="A528">
            <v>52916</v>
          </cell>
        </row>
        <row r="529">
          <cell r="A529">
            <v>52956</v>
          </cell>
        </row>
        <row r="530">
          <cell r="A530">
            <v>52963</v>
          </cell>
        </row>
        <row r="531">
          <cell r="A531">
            <v>53013</v>
          </cell>
        </row>
        <row r="532">
          <cell r="A532">
            <v>53014</v>
          </cell>
        </row>
        <row r="533">
          <cell r="A533">
            <v>53059</v>
          </cell>
        </row>
        <row r="534">
          <cell r="A534">
            <v>53073</v>
          </cell>
        </row>
        <row r="535">
          <cell r="A535">
            <v>53083</v>
          </cell>
        </row>
        <row r="536">
          <cell r="A536">
            <v>53121</v>
          </cell>
        </row>
        <row r="537">
          <cell r="A537">
            <v>53212</v>
          </cell>
        </row>
        <row r="538">
          <cell r="A538">
            <v>53247</v>
          </cell>
        </row>
        <row r="539">
          <cell r="A539">
            <v>53268</v>
          </cell>
        </row>
        <row r="540">
          <cell r="A540">
            <v>53281</v>
          </cell>
        </row>
        <row r="541">
          <cell r="A541">
            <v>53321</v>
          </cell>
        </row>
        <row r="542">
          <cell r="A542">
            <v>53328</v>
          </cell>
        </row>
        <row r="543">
          <cell r="A543">
            <v>53363</v>
          </cell>
        </row>
        <row r="544">
          <cell r="A544">
            <v>53364</v>
          </cell>
        </row>
        <row r="545">
          <cell r="A545">
            <v>53409</v>
          </cell>
        </row>
        <row r="546">
          <cell r="A546">
            <v>53438</v>
          </cell>
        </row>
        <row r="547">
          <cell r="A547">
            <v>53448</v>
          </cell>
        </row>
        <row r="548">
          <cell r="A548">
            <v>53471</v>
          </cell>
        </row>
        <row r="549">
          <cell r="A549">
            <v>53577</v>
          </cell>
        </row>
        <row r="550">
          <cell r="A550">
            <v>53612</v>
          </cell>
        </row>
        <row r="551">
          <cell r="A551">
            <v>53633</v>
          </cell>
        </row>
        <row r="552">
          <cell r="A552">
            <v>53646</v>
          </cell>
        </row>
        <row r="553">
          <cell r="A553">
            <v>53686</v>
          </cell>
        </row>
        <row r="554">
          <cell r="A554">
            <v>53693</v>
          </cell>
        </row>
        <row r="555">
          <cell r="A555">
            <v>53748</v>
          </cell>
        </row>
        <row r="556">
          <cell r="A556">
            <v>53749</v>
          </cell>
        </row>
        <row r="557">
          <cell r="A557">
            <v>53794</v>
          </cell>
        </row>
        <row r="558">
          <cell r="A558">
            <v>53803</v>
          </cell>
        </row>
        <row r="559">
          <cell r="A559">
            <v>53813</v>
          </cell>
        </row>
        <row r="560">
          <cell r="A560">
            <v>53856</v>
          </cell>
        </row>
        <row r="561">
          <cell r="A561">
            <v>53942</v>
          </cell>
        </row>
        <row r="562">
          <cell r="A562">
            <v>53977</v>
          </cell>
        </row>
        <row r="563">
          <cell r="A563">
            <v>53998</v>
          </cell>
        </row>
        <row r="564">
          <cell r="A564">
            <v>54011</v>
          </cell>
        </row>
        <row r="565">
          <cell r="A565">
            <v>54051</v>
          </cell>
        </row>
        <row r="566">
          <cell r="A566">
            <v>54058</v>
          </cell>
        </row>
        <row r="567">
          <cell r="A567">
            <v>54105</v>
          </cell>
        </row>
        <row r="568">
          <cell r="A568">
            <v>54106</v>
          </cell>
        </row>
        <row r="569">
          <cell r="A569">
            <v>54151</v>
          </cell>
        </row>
        <row r="570">
          <cell r="A570">
            <v>54169</v>
          </cell>
        </row>
        <row r="571">
          <cell r="A571">
            <v>54179</v>
          </cell>
        </row>
        <row r="572">
          <cell r="A572">
            <v>54213</v>
          </cell>
        </row>
        <row r="573">
          <cell r="A573">
            <v>54308</v>
          </cell>
        </row>
        <row r="574">
          <cell r="A574">
            <v>54343</v>
          </cell>
        </row>
        <row r="575">
          <cell r="A575">
            <v>54364</v>
          </cell>
        </row>
        <row r="576">
          <cell r="A576">
            <v>54377</v>
          </cell>
        </row>
        <row r="577">
          <cell r="A577">
            <v>54417</v>
          </cell>
        </row>
        <row r="578">
          <cell r="A578">
            <v>54424</v>
          </cell>
        </row>
        <row r="579">
          <cell r="A579">
            <v>54483</v>
          </cell>
        </row>
        <row r="580">
          <cell r="A580">
            <v>54484</v>
          </cell>
        </row>
        <row r="581">
          <cell r="A581">
            <v>54529</v>
          </cell>
        </row>
        <row r="582">
          <cell r="A582">
            <v>54534</v>
          </cell>
        </row>
        <row r="583">
          <cell r="A583">
            <v>54544</v>
          </cell>
        </row>
        <row r="584">
          <cell r="A584">
            <v>54591</v>
          </cell>
        </row>
        <row r="585">
          <cell r="A585">
            <v>54673</v>
          </cell>
        </row>
        <row r="586">
          <cell r="A586">
            <v>54708</v>
          </cell>
        </row>
        <row r="587">
          <cell r="A587">
            <v>54729</v>
          </cell>
        </row>
        <row r="588">
          <cell r="A588">
            <v>54742</v>
          </cell>
        </row>
        <row r="589">
          <cell r="A589">
            <v>54782</v>
          </cell>
        </row>
        <row r="590">
          <cell r="A590">
            <v>54789</v>
          </cell>
        </row>
        <row r="591">
          <cell r="A591">
            <v>54840</v>
          </cell>
        </row>
        <row r="592">
          <cell r="A592">
            <v>54841</v>
          </cell>
        </row>
        <row r="593">
          <cell r="A593">
            <v>54886</v>
          </cell>
        </row>
        <row r="594">
          <cell r="A594">
            <v>54899</v>
          </cell>
        </row>
        <row r="595">
          <cell r="A595">
            <v>54909</v>
          </cell>
        </row>
        <row r="596">
          <cell r="A596">
            <v>54948</v>
          </cell>
        </row>
        <row r="597">
          <cell r="A597">
            <v>55038</v>
          </cell>
        </row>
        <row r="598">
          <cell r="A598">
            <v>55073</v>
          </cell>
        </row>
        <row r="599">
          <cell r="A599">
            <v>55094</v>
          </cell>
        </row>
        <row r="600">
          <cell r="A600">
            <v>55107</v>
          </cell>
        </row>
        <row r="601">
          <cell r="A601">
            <v>55147</v>
          </cell>
        </row>
        <row r="602">
          <cell r="A602">
            <v>55154</v>
          </cell>
        </row>
        <row r="603">
          <cell r="A603">
            <v>55197</v>
          </cell>
        </row>
        <row r="604">
          <cell r="A604">
            <v>55198</v>
          </cell>
        </row>
        <row r="605">
          <cell r="A605">
            <v>55243</v>
          </cell>
        </row>
        <row r="606">
          <cell r="A606">
            <v>55264</v>
          </cell>
        </row>
        <row r="607">
          <cell r="A607">
            <v>55274</v>
          </cell>
        </row>
        <row r="608">
          <cell r="A608">
            <v>55305</v>
          </cell>
        </row>
        <row r="609">
          <cell r="A609">
            <v>55403</v>
          </cell>
        </row>
        <row r="610">
          <cell r="A610">
            <v>55438</v>
          </cell>
        </row>
        <row r="611">
          <cell r="A611">
            <v>55459</v>
          </cell>
        </row>
        <row r="612">
          <cell r="A612">
            <v>55472</v>
          </cell>
        </row>
        <row r="613">
          <cell r="A613">
            <v>55512</v>
          </cell>
        </row>
        <row r="614">
          <cell r="A614">
            <v>55519</v>
          </cell>
        </row>
        <row r="615">
          <cell r="A615">
            <v>55582</v>
          </cell>
        </row>
        <row r="616">
          <cell r="A616">
            <v>55583</v>
          </cell>
        </row>
        <row r="617">
          <cell r="A617">
            <v>55628</v>
          </cell>
        </row>
        <row r="618">
          <cell r="A618">
            <v>55630</v>
          </cell>
        </row>
        <row r="619">
          <cell r="A619">
            <v>55640</v>
          </cell>
        </row>
        <row r="620">
          <cell r="A620">
            <v>55690</v>
          </cell>
        </row>
        <row r="621">
          <cell r="A621">
            <v>55769</v>
          </cell>
        </row>
        <row r="622">
          <cell r="A622">
            <v>55804</v>
          </cell>
        </row>
        <row r="623">
          <cell r="A623">
            <v>55825</v>
          </cell>
        </row>
        <row r="624">
          <cell r="A624">
            <v>55838</v>
          </cell>
        </row>
        <row r="625">
          <cell r="A625">
            <v>55878</v>
          </cell>
        </row>
        <row r="626">
          <cell r="A626">
            <v>55885</v>
          </cell>
        </row>
        <row r="627">
          <cell r="A627">
            <v>55932</v>
          </cell>
        </row>
        <row r="628">
          <cell r="A628">
            <v>55933</v>
          </cell>
        </row>
        <row r="629">
          <cell r="A629">
            <v>55978</v>
          </cell>
        </row>
        <row r="630">
          <cell r="A630">
            <v>55995</v>
          </cell>
        </row>
        <row r="631">
          <cell r="A631">
            <v>56005</v>
          </cell>
        </row>
        <row r="632">
          <cell r="A632">
            <v>56040</v>
          </cell>
        </row>
        <row r="633">
          <cell r="A633">
            <v>56134</v>
          </cell>
        </row>
        <row r="634">
          <cell r="A634">
            <v>56169</v>
          </cell>
        </row>
        <row r="635">
          <cell r="A635">
            <v>56190</v>
          </cell>
        </row>
        <row r="636">
          <cell r="A636">
            <v>56203</v>
          </cell>
        </row>
        <row r="637">
          <cell r="A637">
            <v>56243</v>
          </cell>
        </row>
        <row r="638">
          <cell r="A638">
            <v>56250</v>
          </cell>
        </row>
        <row r="639">
          <cell r="A639">
            <v>56289</v>
          </cell>
        </row>
        <row r="640">
          <cell r="A640">
            <v>56290</v>
          </cell>
        </row>
        <row r="641">
          <cell r="A641">
            <v>56335</v>
          </cell>
        </row>
        <row r="642">
          <cell r="A642">
            <v>56360</v>
          </cell>
        </row>
        <row r="643">
          <cell r="A643">
            <v>56370</v>
          </cell>
        </row>
        <row r="644">
          <cell r="A644">
            <v>56397</v>
          </cell>
        </row>
        <row r="645">
          <cell r="A645">
            <v>56499</v>
          </cell>
        </row>
        <row r="646">
          <cell r="A646">
            <v>56534</v>
          </cell>
        </row>
        <row r="647">
          <cell r="A647">
            <v>56555</v>
          </cell>
        </row>
        <row r="648">
          <cell r="A648">
            <v>56568</v>
          </cell>
        </row>
        <row r="649">
          <cell r="A649">
            <v>56608</v>
          </cell>
        </row>
        <row r="650">
          <cell r="A650">
            <v>56615</v>
          </cell>
        </row>
        <row r="651">
          <cell r="A651">
            <v>56674</v>
          </cell>
        </row>
        <row r="652">
          <cell r="A652">
            <v>56675</v>
          </cell>
        </row>
        <row r="653">
          <cell r="A653">
            <v>56720</v>
          </cell>
        </row>
        <row r="654">
          <cell r="A654">
            <v>56725</v>
          </cell>
        </row>
        <row r="655">
          <cell r="A655">
            <v>56735</v>
          </cell>
        </row>
        <row r="656">
          <cell r="A656">
            <v>56782</v>
          </cell>
        </row>
        <row r="657">
          <cell r="A657">
            <v>56864</v>
          </cell>
        </row>
        <row r="658">
          <cell r="A658">
            <v>56899</v>
          </cell>
        </row>
        <row r="659">
          <cell r="A659">
            <v>56920</v>
          </cell>
        </row>
        <row r="660">
          <cell r="A660">
            <v>56933</v>
          </cell>
        </row>
        <row r="661">
          <cell r="A661">
            <v>56973</v>
          </cell>
        </row>
        <row r="662">
          <cell r="A662">
            <v>56980</v>
          </cell>
        </row>
        <row r="663">
          <cell r="A663">
            <v>57024</v>
          </cell>
        </row>
        <row r="664">
          <cell r="A664">
            <v>57025</v>
          </cell>
        </row>
        <row r="665">
          <cell r="A665">
            <v>57070</v>
          </cell>
        </row>
        <row r="666">
          <cell r="A666">
            <v>57091</v>
          </cell>
        </row>
        <row r="667">
          <cell r="A667">
            <v>57101</v>
          </cell>
        </row>
        <row r="668">
          <cell r="A668">
            <v>57132</v>
          </cell>
        </row>
        <row r="669">
          <cell r="A669">
            <v>57230</v>
          </cell>
        </row>
        <row r="670">
          <cell r="A670">
            <v>57265</v>
          </cell>
        </row>
        <row r="671">
          <cell r="A671">
            <v>57286</v>
          </cell>
        </row>
        <row r="672">
          <cell r="A672">
            <v>57299</v>
          </cell>
        </row>
        <row r="673">
          <cell r="A673">
            <v>57339</v>
          </cell>
        </row>
        <row r="674">
          <cell r="A674">
            <v>57346</v>
          </cell>
        </row>
        <row r="675">
          <cell r="A675">
            <v>57409</v>
          </cell>
        </row>
        <row r="676">
          <cell r="A676">
            <v>57410</v>
          </cell>
        </row>
        <row r="677">
          <cell r="A677">
            <v>57455</v>
          </cell>
        </row>
        <row r="678">
          <cell r="A678">
            <v>57456</v>
          </cell>
        </row>
        <row r="679">
          <cell r="A679">
            <v>57466</v>
          </cell>
        </row>
        <row r="680">
          <cell r="A680">
            <v>57517</v>
          </cell>
        </row>
        <row r="681">
          <cell r="A681">
            <v>57595</v>
          </cell>
        </row>
        <row r="682">
          <cell r="A682">
            <v>57630</v>
          </cell>
        </row>
        <row r="683">
          <cell r="A683">
            <v>57651</v>
          </cell>
        </row>
        <row r="684">
          <cell r="A684">
            <v>57664</v>
          </cell>
        </row>
        <row r="685">
          <cell r="A685">
            <v>57704</v>
          </cell>
        </row>
        <row r="686">
          <cell r="A686">
            <v>57711</v>
          </cell>
        </row>
        <row r="687">
          <cell r="A687">
            <v>57766</v>
          </cell>
        </row>
        <row r="688">
          <cell r="A688">
            <v>57767</v>
          </cell>
        </row>
        <row r="689">
          <cell r="A689">
            <v>57812</v>
          </cell>
        </row>
        <row r="690">
          <cell r="A690">
            <v>57821</v>
          </cell>
        </row>
        <row r="691">
          <cell r="A691">
            <v>57831</v>
          </cell>
        </row>
        <row r="692">
          <cell r="A692">
            <v>57874</v>
          </cell>
        </row>
        <row r="693">
          <cell r="A693">
            <v>57960</v>
          </cell>
        </row>
        <row r="694">
          <cell r="A694">
            <v>57995</v>
          </cell>
        </row>
        <row r="695">
          <cell r="A695">
            <v>58016</v>
          </cell>
        </row>
        <row r="696">
          <cell r="A696">
            <v>58029</v>
          </cell>
        </row>
        <row r="697">
          <cell r="A697">
            <v>58069</v>
          </cell>
        </row>
        <row r="698">
          <cell r="A698">
            <v>58076</v>
          </cell>
        </row>
        <row r="699">
          <cell r="A699">
            <v>58116</v>
          </cell>
        </row>
        <row r="700">
          <cell r="A700">
            <v>58117</v>
          </cell>
        </row>
        <row r="701">
          <cell r="A701">
            <v>58162</v>
          </cell>
        </row>
        <row r="702">
          <cell r="A702">
            <v>58186</v>
          </cell>
        </row>
        <row r="703">
          <cell r="A703">
            <v>58196</v>
          </cell>
        </row>
        <row r="704">
          <cell r="A704">
            <v>58224</v>
          </cell>
        </row>
        <row r="705">
          <cell r="A705">
            <v>58325</v>
          </cell>
        </row>
        <row r="706">
          <cell r="A706">
            <v>58360</v>
          </cell>
        </row>
        <row r="707">
          <cell r="A707">
            <v>58381</v>
          </cell>
        </row>
        <row r="708">
          <cell r="A708">
            <v>58394</v>
          </cell>
        </row>
        <row r="709">
          <cell r="A709">
            <v>58434</v>
          </cell>
        </row>
        <row r="710">
          <cell r="A710">
            <v>58441</v>
          </cell>
        </row>
        <row r="711">
          <cell r="A711">
            <v>58501</v>
          </cell>
        </row>
        <row r="712">
          <cell r="A712">
            <v>58502</v>
          </cell>
        </row>
        <row r="713">
          <cell r="A713">
            <v>58547</v>
          </cell>
        </row>
        <row r="714">
          <cell r="A714">
            <v>58552</v>
          </cell>
        </row>
        <row r="715">
          <cell r="A715">
            <v>58562</v>
          </cell>
        </row>
        <row r="716">
          <cell r="A716">
            <v>58609</v>
          </cell>
        </row>
        <row r="717">
          <cell r="A717">
            <v>58691</v>
          </cell>
        </row>
        <row r="718">
          <cell r="A718">
            <v>58726</v>
          </cell>
        </row>
        <row r="719">
          <cell r="A719">
            <v>58747</v>
          </cell>
        </row>
        <row r="720">
          <cell r="A720">
            <v>58760</v>
          </cell>
        </row>
        <row r="721">
          <cell r="A721">
            <v>58800</v>
          </cell>
        </row>
        <row r="722">
          <cell r="A722">
            <v>58807</v>
          </cell>
        </row>
        <row r="723">
          <cell r="A723">
            <v>58858</v>
          </cell>
        </row>
        <row r="724">
          <cell r="A724">
            <v>58859</v>
          </cell>
        </row>
        <row r="725">
          <cell r="A725">
            <v>58904</v>
          </cell>
        </row>
        <row r="726">
          <cell r="A726">
            <v>58917</v>
          </cell>
        </row>
        <row r="727">
          <cell r="A727">
            <v>58927</v>
          </cell>
        </row>
        <row r="728">
          <cell r="A728">
            <v>58966</v>
          </cell>
        </row>
        <row r="729">
          <cell r="A729">
            <v>59056</v>
          </cell>
        </row>
        <row r="730">
          <cell r="A730">
            <v>59091</v>
          </cell>
        </row>
        <row r="731">
          <cell r="A731">
            <v>59112</v>
          </cell>
        </row>
        <row r="732">
          <cell r="A732">
            <v>59125</v>
          </cell>
        </row>
        <row r="733">
          <cell r="A733">
            <v>59165</v>
          </cell>
        </row>
        <row r="734">
          <cell r="A734">
            <v>59172</v>
          </cell>
        </row>
        <row r="735">
          <cell r="A735">
            <v>59208</v>
          </cell>
        </row>
        <row r="736">
          <cell r="A736">
            <v>59209</v>
          </cell>
        </row>
        <row r="737">
          <cell r="A737">
            <v>59254</v>
          </cell>
        </row>
        <row r="738">
          <cell r="A738">
            <v>59282</v>
          </cell>
        </row>
        <row r="739">
          <cell r="A739">
            <v>59292</v>
          </cell>
        </row>
        <row r="740">
          <cell r="A740">
            <v>59316</v>
          </cell>
        </row>
        <row r="741">
          <cell r="A741">
            <v>59421</v>
          </cell>
        </row>
        <row r="742">
          <cell r="A742">
            <v>59456</v>
          </cell>
        </row>
        <row r="743">
          <cell r="A743">
            <v>59477</v>
          </cell>
        </row>
        <row r="744">
          <cell r="A744">
            <v>59490</v>
          </cell>
        </row>
        <row r="745">
          <cell r="A745">
            <v>59530</v>
          </cell>
        </row>
        <row r="746">
          <cell r="A746">
            <v>59537</v>
          </cell>
        </row>
        <row r="747">
          <cell r="A747">
            <v>59593</v>
          </cell>
        </row>
        <row r="748">
          <cell r="A748">
            <v>59594</v>
          </cell>
        </row>
        <row r="749">
          <cell r="A749">
            <v>59639</v>
          </cell>
        </row>
        <row r="750">
          <cell r="A750">
            <v>59647</v>
          </cell>
        </row>
        <row r="751">
          <cell r="A751">
            <v>59657</v>
          </cell>
        </row>
        <row r="752">
          <cell r="A752">
            <v>59701</v>
          </cell>
        </row>
        <row r="753">
          <cell r="A753">
            <v>59786</v>
          </cell>
        </row>
        <row r="754">
          <cell r="A754">
            <v>59821</v>
          </cell>
        </row>
        <row r="755">
          <cell r="A755">
            <v>59842</v>
          </cell>
        </row>
        <row r="756">
          <cell r="A756">
            <v>59855</v>
          </cell>
        </row>
        <row r="757">
          <cell r="A757">
            <v>59895</v>
          </cell>
        </row>
        <row r="758">
          <cell r="A758">
            <v>59902</v>
          </cell>
        </row>
        <row r="759">
          <cell r="A759">
            <v>59950</v>
          </cell>
        </row>
        <row r="760">
          <cell r="A760">
            <v>59951</v>
          </cell>
        </row>
        <row r="761">
          <cell r="A761">
            <v>59996</v>
          </cell>
        </row>
        <row r="762">
          <cell r="A762">
            <v>60013</v>
          </cell>
        </row>
        <row r="763">
          <cell r="A763">
            <v>60023</v>
          </cell>
        </row>
        <row r="764">
          <cell r="A764">
            <v>60058</v>
          </cell>
        </row>
        <row r="765">
          <cell r="A765">
            <v>60152</v>
          </cell>
        </row>
        <row r="766">
          <cell r="A766">
            <v>60187</v>
          </cell>
        </row>
        <row r="767">
          <cell r="A767">
            <v>60208</v>
          </cell>
        </row>
        <row r="768">
          <cell r="A768">
            <v>60221</v>
          </cell>
        </row>
        <row r="769">
          <cell r="A769">
            <v>60261</v>
          </cell>
        </row>
        <row r="770">
          <cell r="A770">
            <v>60268</v>
          </cell>
        </row>
        <row r="771">
          <cell r="A771">
            <v>60307</v>
          </cell>
        </row>
        <row r="772">
          <cell r="A772">
            <v>60308</v>
          </cell>
        </row>
        <row r="773">
          <cell r="A773">
            <v>60353</v>
          </cell>
        </row>
        <row r="774">
          <cell r="A774">
            <v>60378</v>
          </cell>
        </row>
        <row r="775">
          <cell r="A775">
            <v>60388</v>
          </cell>
        </row>
        <row r="776">
          <cell r="A776">
            <v>60415</v>
          </cell>
        </row>
        <row r="777">
          <cell r="A777">
            <v>60517</v>
          </cell>
        </row>
        <row r="778">
          <cell r="A778">
            <v>60552</v>
          </cell>
        </row>
        <row r="779">
          <cell r="A779">
            <v>60573</v>
          </cell>
        </row>
        <row r="780">
          <cell r="A780">
            <v>60586</v>
          </cell>
        </row>
        <row r="781">
          <cell r="A781">
            <v>60626</v>
          </cell>
        </row>
        <row r="782">
          <cell r="A782">
            <v>60633</v>
          </cell>
        </row>
        <row r="783">
          <cell r="A783">
            <v>60685</v>
          </cell>
        </row>
        <row r="784">
          <cell r="A784">
            <v>60686</v>
          </cell>
        </row>
        <row r="785">
          <cell r="A785">
            <v>60731</v>
          </cell>
        </row>
        <row r="786">
          <cell r="A786">
            <v>60743</v>
          </cell>
        </row>
        <row r="787">
          <cell r="A787">
            <v>60753</v>
          </cell>
        </row>
        <row r="788">
          <cell r="A788">
            <v>60793</v>
          </cell>
        </row>
        <row r="789">
          <cell r="A789">
            <v>60882</v>
          </cell>
        </row>
        <row r="790">
          <cell r="A790">
            <v>60917</v>
          </cell>
        </row>
        <row r="791">
          <cell r="A791">
            <v>60938</v>
          </cell>
        </row>
        <row r="792">
          <cell r="A792">
            <v>60951</v>
          </cell>
        </row>
        <row r="793">
          <cell r="A793">
            <v>60991</v>
          </cell>
        </row>
        <row r="794">
          <cell r="A794">
            <v>60998</v>
          </cell>
        </row>
        <row r="795">
          <cell r="A795">
            <v>61042</v>
          </cell>
        </row>
        <row r="796">
          <cell r="A796">
            <v>61043</v>
          </cell>
        </row>
        <row r="797">
          <cell r="A797">
            <v>61088</v>
          </cell>
        </row>
        <row r="798">
          <cell r="A798">
            <v>61108</v>
          </cell>
        </row>
        <row r="799">
          <cell r="A799">
            <v>61118</v>
          </cell>
        </row>
        <row r="800">
          <cell r="A800">
            <v>61150</v>
          </cell>
        </row>
        <row r="801">
          <cell r="A801">
            <v>61247</v>
          </cell>
        </row>
        <row r="802">
          <cell r="A802">
            <v>61282</v>
          </cell>
        </row>
        <row r="803">
          <cell r="A803">
            <v>61303</v>
          </cell>
        </row>
        <row r="804">
          <cell r="A804">
            <v>61316</v>
          </cell>
        </row>
        <row r="805">
          <cell r="A805">
            <v>61356</v>
          </cell>
        </row>
        <row r="806">
          <cell r="A806">
            <v>61363</v>
          </cell>
        </row>
        <row r="807">
          <cell r="A807">
            <v>61427</v>
          </cell>
        </row>
        <row r="808">
          <cell r="A808">
            <v>61428</v>
          </cell>
        </row>
        <row r="809">
          <cell r="A809">
            <v>61473</v>
          </cell>
        </row>
        <row r="810">
          <cell r="A810">
            <v>61474</v>
          </cell>
        </row>
        <row r="811">
          <cell r="A811">
            <v>61484</v>
          </cell>
        </row>
        <row r="812">
          <cell r="A812">
            <v>61535</v>
          </cell>
        </row>
        <row r="813">
          <cell r="A813">
            <v>61613</v>
          </cell>
        </row>
        <row r="814">
          <cell r="A814">
            <v>61648</v>
          </cell>
        </row>
        <row r="815">
          <cell r="A815">
            <v>61669</v>
          </cell>
        </row>
        <row r="816">
          <cell r="A816">
            <v>61682</v>
          </cell>
        </row>
        <row r="817">
          <cell r="A817">
            <v>61722</v>
          </cell>
        </row>
        <row r="818">
          <cell r="A818">
            <v>61729</v>
          </cell>
        </row>
        <row r="819">
          <cell r="A819">
            <v>61784</v>
          </cell>
        </row>
        <row r="820">
          <cell r="A820">
            <v>61785</v>
          </cell>
        </row>
        <row r="821">
          <cell r="A821">
            <v>61830</v>
          </cell>
        </row>
        <row r="822">
          <cell r="A822">
            <v>61839</v>
          </cell>
        </row>
        <row r="823">
          <cell r="A823">
            <v>61849</v>
          </cell>
        </row>
        <row r="824">
          <cell r="A824">
            <v>61892</v>
          </cell>
        </row>
        <row r="825">
          <cell r="A825">
            <v>61978</v>
          </cell>
        </row>
        <row r="826">
          <cell r="A826">
            <v>62013</v>
          </cell>
        </row>
        <row r="827">
          <cell r="A827">
            <v>62034</v>
          </cell>
        </row>
        <row r="828">
          <cell r="A828">
            <v>62047</v>
          </cell>
        </row>
        <row r="829">
          <cell r="A829">
            <v>62087</v>
          </cell>
        </row>
        <row r="830">
          <cell r="A830">
            <v>62094</v>
          </cell>
        </row>
        <row r="831">
          <cell r="A831">
            <v>62134</v>
          </cell>
        </row>
        <row r="832">
          <cell r="A832">
            <v>62135</v>
          </cell>
        </row>
        <row r="833">
          <cell r="A833">
            <v>62180</v>
          </cell>
        </row>
        <row r="834">
          <cell r="A834">
            <v>62204</v>
          </cell>
        </row>
        <row r="835">
          <cell r="A835">
            <v>62214</v>
          </cell>
        </row>
        <row r="836">
          <cell r="A836">
            <v>62242</v>
          </cell>
        </row>
        <row r="837">
          <cell r="A837">
            <v>62343</v>
          </cell>
        </row>
        <row r="838">
          <cell r="A838">
            <v>62378</v>
          </cell>
        </row>
        <row r="839">
          <cell r="A839">
            <v>62399</v>
          </cell>
        </row>
        <row r="840">
          <cell r="A840">
            <v>62412</v>
          </cell>
        </row>
        <row r="841">
          <cell r="A841">
            <v>62452</v>
          </cell>
        </row>
        <row r="842">
          <cell r="A842">
            <v>62459</v>
          </cell>
        </row>
        <row r="843">
          <cell r="A843">
            <v>62519</v>
          </cell>
        </row>
        <row r="844">
          <cell r="A844">
            <v>62520</v>
          </cell>
        </row>
        <row r="845">
          <cell r="A845">
            <v>62565</v>
          </cell>
        </row>
        <row r="846">
          <cell r="A846">
            <v>62569</v>
          </cell>
        </row>
        <row r="847">
          <cell r="A847">
            <v>62579</v>
          </cell>
        </row>
        <row r="848">
          <cell r="A848">
            <v>62627</v>
          </cell>
        </row>
        <row r="849">
          <cell r="A849">
            <v>62708</v>
          </cell>
        </row>
        <row r="850">
          <cell r="A850">
            <v>62743</v>
          </cell>
        </row>
        <row r="851">
          <cell r="A851">
            <v>62764</v>
          </cell>
        </row>
        <row r="852">
          <cell r="A852">
            <v>62777</v>
          </cell>
        </row>
        <row r="853">
          <cell r="A853">
            <v>62817</v>
          </cell>
        </row>
        <row r="854">
          <cell r="A854">
            <v>62824</v>
          </cell>
        </row>
        <row r="855">
          <cell r="A855">
            <v>62876</v>
          </cell>
        </row>
        <row r="856">
          <cell r="A856">
            <v>62877</v>
          </cell>
        </row>
        <row r="857">
          <cell r="A857">
            <v>62922</v>
          </cell>
        </row>
        <row r="858">
          <cell r="A858">
            <v>62935</v>
          </cell>
        </row>
        <row r="859">
          <cell r="A859">
            <v>62945</v>
          </cell>
        </row>
        <row r="860">
          <cell r="A860">
            <v>62984</v>
          </cell>
        </row>
        <row r="861">
          <cell r="A861">
            <v>63074</v>
          </cell>
        </row>
        <row r="862">
          <cell r="A862">
            <v>63109</v>
          </cell>
        </row>
        <row r="863">
          <cell r="A863">
            <v>63130</v>
          </cell>
        </row>
        <row r="864">
          <cell r="A864">
            <v>63143</v>
          </cell>
        </row>
        <row r="865">
          <cell r="A865">
            <v>63183</v>
          </cell>
        </row>
        <row r="866">
          <cell r="A866">
            <v>63190</v>
          </cell>
        </row>
        <row r="867">
          <cell r="A867">
            <v>63226</v>
          </cell>
        </row>
        <row r="868">
          <cell r="A868">
            <v>63227</v>
          </cell>
        </row>
        <row r="869">
          <cell r="A869">
            <v>63272</v>
          </cell>
        </row>
        <row r="870">
          <cell r="A870">
            <v>63300</v>
          </cell>
        </row>
        <row r="871">
          <cell r="A871">
            <v>63310</v>
          </cell>
        </row>
        <row r="872">
          <cell r="A872">
            <v>63334</v>
          </cell>
        </row>
        <row r="873">
          <cell r="A873">
            <v>63439</v>
          </cell>
        </row>
        <row r="874">
          <cell r="A874">
            <v>63474</v>
          </cell>
        </row>
        <row r="875">
          <cell r="A875">
            <v>63495</v>
          </cell>
        </row>
        <row r="876">
          <cell r="A876">
            <v>63508</v>
          </cell>
        </row>
        <row r="877">
          <cell r="A877">
            <v>63548</v>
          </cell>
        </row>
        <row r="878">
          <cell r="A878">
            <v>63555</v>
          </cell>
        </row>
        <row r="879">
          <cell r="A879">
            <v>63611</v>
          </cell>
        </row>
        <row r="880">
          <cell r="A880">
            <v>63612</v>
          </cell>
        </row>
        <row r="881">
          <cell r="A881">
            <v>63657</v>
          </cell>
        </row>
        <row r="882">
          <cell r="A882">
            <v>63665</v>
          </cell>
        </row>
        <row r="883">
          <cell r="A883">
            <v>63675</v>
          </cell>
        </row>
        <row r="884">
          <cell r="A884">
            <v>63719</v>
          </cell>
        </row>
        <row r="885">
          <cell r="A885">
            <v>63804</v>
          </cell>
        </row>
        <row r="886">
          <cell r="A886">
            <v>63839</v>
          </cell>
        </row>
        <row r="887">
          <cell r="A887">
            <v>63860</v>
          </cell>
        </row>
        <row r="888">
          <cell r="A888">
            <v>63873</v>
          </cell>
        </row>
        <row r="889">
          <cell r="A889">
            <v>63913</v>
          </cell>
        </row>
        <row r="890">
          <cell r="A890">
            <v>63920</v>
          </cell>
        </row>
        <row r="891">
          <cell r="A891">
            <v>63968</v>
          </cell>
        </row>
        <row r="892">
          <cell r="A892">
            <v>63969</v>
          </cell>
        </row>
        <row r="893">
          <cell r="A893">
            <v>64014</v>
          </cell>
        </row>
        <row r="894">
          <cell r="A894">
            <v>64030</v>
          </cell>
        </row>
        <row r="895">
          <cell r="A895">
            <v>64040</v>
          </cell>
        </row>
        <row r="896">
          <cell r="A896">
            <v>64076</v>
          </cell>
        </row>
        <row r="897">
          <cell r="A897">
            <v>64169</v>
          </cell>
        </row>
        <row r="898">
          <cell r="A898">
            <v>64204</v>
          </cell>
        </row>
        <row r="899">
          <cell r="A899">
            <v>64225</v>
          </cell>
        </row>
        <row r="900">
          <cell r="A900">
            <v>64238</v>
          </cell>
        </row>
        <row r="901">
          <cell r="A901">
            <v>64278</v>
          </cell>
        </row>
        <row r="902">
          <cell r="A902">
            <v>64285</v>
          </cell>
        </row>
        <row r="903">
          <cell r="A903">
            <v>64346</v>
          </cell>
        </row>
        <row r="904">
          <cell r="A904">
            <v>64347</v>
          </cell>
        </row>
        <row r="905">
          <cell r="A905">
            <v>64392</v>
          </cell>
        </row>
        <row r="906">
          <cell r="A906">
            <v>64396</v>
          </cell>
        </row>
        <row r="907">
          <cell r="A907">
            <v>64406</v>
          </cell>
        </row>
        <row r="908">
          <cell r="A908">
            <v>64454</v>
          </cell>
        </row>
        <row r="909">
          <cell r="A909">
            <v>64535</v>
          </cell>
        </row>
        <row r="910">
          <cell r="A910">
            <v>64570</v>
          </cell>
        </row>
        <row r="911">
          <cell r="A911">
            <v>64591</v>
          </cell>
        </row>
        <row r="912">
          <cell r="A912">
            <v>64604</v>
          </cell>
        </row>
        <row r="913">
          <cell r="A913">
            <v>64644</v>
          </cell>
        </row>
        <row r="914">
          <cell r="A914">
            <v>64651</v>
          </cell>
        </row>
        <row r="915">
          <cell r="A915">
            <v>64703</v>
          </cell>
        </row>
        <row r="916">
          <cell r="A916">
            <v>64704</v>
          </cell>
        </row>
        <row r="917">
          <cell r="A917">
            <v>64749</v>
          </cell>
        </row>
        <row r="918">
          <cell r="A918">
            <v>64761</v>
          </cell>
        </row>
        <row r="919">
          <cell r="A919">
            <v>64771</v>
          </cell>
        </row>
        <row r="920">
          <cell r="A920">
            <v>64811</v>
          </cell>
        </row>
        <row r="921">
          <cell r="A921">
            <v>64900</v>
          </cell>
        </row>
        <row r="922">
          <cell r="A922">
            <v>64935</v>
          </cell>
        </row>
        <row r="923">
          <cell r="A923">
            <v>64956</v>
          </cell>
        </row>
        <row r="924">
          <cell r="A924">
            <v>64969</v>
          </cell>
        </row>
        <row r="925">
          <cell r="A925">
            <v>65009</v>
          </cell>
        </row>
        <row r="926">
          <cell r="A926">
            <v>65016</v>
          </cell>
        </row>
        <row r="927">
          <cell r="A927">
            <v>65060</v>
          </cell>
        </row>
        <row r="928">
          <cell r="A928">
            <v>65061</v>
          </cell>
        </row>
        <row r="929">
          <cell r="A929">
            <v>65106</v>
          </cell>
        </row>
        <row r="930">
          <cell r="A930">
            <v>65126</v>
          </cell>
        </row>
        <row r="931">
          <cell r="A931">
            <v>65136</v>
          </cell>
        </row>
        <row r="932">
          <cell r="A932">
            <v>65168</v>
          </cell>
        </row>
        <row r="933">
          <cell r="A933">
            <v>65265</v>
          </cell>
        </row>
        <row r="934">
          <cell r="A934">
            <v>65300</v>
          </cell>
        </row>
        <row r="935">
          <cell r="A935">
            <v>65321</v>
          </cell>
        </row>
        <row r="936">
          <cell r="A936">
            <v>65334</v>
          </cell>
        </row>
        <row r="937">
          <cell r="A937">
            <v>65374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tório Interno"/>
      <sheetName val="7709318-7"/>
      <sheetName val="Relatório Investidor"/>
      <sheetName val="Dados"/>
      <sheetName val="Fluxos Financeiros"/>
      <sheetName val="Cash Flow e Inadimplencia"/>
      <sheetName val="Gráfico"/>
      <sheetName val="Servicer, Rating e F.R."/>
      <sheetName val="arqbb"/>
      <sheetName val="RECEBIMENTOS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S005</v>
          </cell>
          <cell r="H2" t="str">
            <v>S009</v>
          </cell>
          <cell r="K2" t="str">
            <v>S014</v>
          </cell>
          <cell r="N2" t="str">
            <v>S019</v>
          </cell>
          <cell r="Q2" t="str">
            <v>S020</v>
          </cell>
          <cell r="T2" t="str">
            <v>S023</v>
          </cell>
          <cell r="W2" t="str">
            <v>S024</v>
          </cell>
          <cell r="Z2" t="str">
            <v>S029</v>
          </cell>
          <cell r="AC2" t="str">
            <v>S030</v>
          </cell>
          <cell r="AF2">
            <v>40</v>
          </cell>
          <cell r="AI2">
            <v>51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Savon">
  <a:themeElements>
    <a:clrScheme name="Savon">
      <a:dk1>
        <a:sysClr val="windowText" lastClr="000000"/>
      </a:dk1>
      <a:lt1>
        <a:sysClr val="window" lastClr="FFFFFF"/>
      </a:lt1>
      <a:dk2>
        <a:srgbClr val="1485A4"/>
      </a:dk2>
      <a:lt2>
        <a:srgbClr val="E3DED1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F49100"/>
      </a:hlink>
      <a:folHlink>
        <a:srgbClr val="739D9B"/>
      </a:folHlink>
    </a:clrScheme>
    <a:fontScheme name="Savon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Q67"/>
  <sheetViews>
    <sheetView showGridLines="0" tabSelected="1" view="pageBreakPreview" zoomScaleNormal="72" zoomScaleSheetLayoutView="100" zoomScalePageLayoutView="60" workbookViewId="0">
      <selection activeCell="R31" sqref="R31"/>
    </sheetView>
  </sheetViews>
  <sheetFormatPr defaultColWidth="9" defaultRowHeight="16.5" x14ac:dyDescent="0.3"/>
  <cols>
    <col min="1" max="1" width="9" style="20" customWidth="1"/>
    <col min="2" max="4" width="14.125" style="20" customWidth="1"/>
    <col min="5" max="7" width="9" style="20" customWidth="1"/>
    <col min="8" max="8" width="6.5" style="20" customWidth="1"/>
    <col min="9" max="9" width="9" style="20" customWidth="1"/>
    <col min="10" max="10" width="3.5" style="20" customWidth="1"/>
    <col min="11" max="14" width="9" style="20" customWidth="1"/>
    <col min="15" max="15" width="6.5" style="20" customWidth="1"/>
    <col min="16" max="16" width="9" style="20" customWidth="1"/>
    <col min="17" max="17" width="4.75" style="20" customWidth="1"/>
    <col min="18" max="19" width="9" style="20" customWidth="1"/>
    <col min="20" max="16384" width="9" style="20"/>
  </cols>
  <sheetData>
    <row r="1" spans="1:17" x14ac:dyDescent="0.3">
      <c r="A1" s="373"/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20"/>
      <c r="Q1" s="320"/>
    </row>
    <row r="2" spans="1:17" ht="11.45" customHeight="1" x14ac:dyDescent="0.3">
      <c r="A2" s="373" t="s">
        <v>317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20"/>
      <c r="Q2" s="320"/>
    </row>
    <row r="3" spans="1:17" ht="11.45" customHeight="1" x14ac:dyDescent="0.3">
      <c r="A3" s="373"/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20"/>
      <c r="Q3" s="320"/>
    </row>
    <row r="4" spans="1:17" ht="11.45" customHeight="1" x14ac:dyDescent="0.3">
      <c r="A4" s="373"/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373"/>
      <c r="O4" s="373"/>
      <c r="P4" s="320"/>
      <c r="Q4" s="320"/>
    </row>
    <row r="5" spans="1:17" ht="11.45" customHeight="1" x14ac:dyDescent="0.3">
      <c r="A5" s="373"/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20"/>
      <c r="Q5" s="320"/>
    </row>
    <row r="6" spans="1:17" ht="11.45" customHeight="1" x14ac:dyDescent="0.3">
      <c r="A6" s="373"/>
      <c r="B6" s="373"/>
      <c r="C6" s="373"/>
      <c r="D6" s="373"/>
      <c r="E6" s="373"/>
      <c r="F6" s="373"/>
      <c r="G6" s="373"/>
      <c r="H6" s="373"/>
      <c r="I6" s="373"/>
      <c r="J6" s="373"/>
      <c r="K6" s="373"/>
      <c r="L6" s="373"/>
      <c r="M6" s="373"/>
      <c r="N6" s="373"/>
      <c r="O6" s="373"/>
      <c r="P6" s="320"/>
      <c r="Q6" s="320"/>
    </row>
    <row r="7" spans="1:17" ht="11.45" customHeight="1" x14ac:dyDescent="0.3">
      <c r="A7" s="373"/>
      <c r="B7" s="373"/>
      <c r="C7" s="373"/>
      <c r="D7" s="373"/>
      <c r="E7" s="373"/>
      <c r="F7" s="373"/>
      <c r="G7" s="373"/>
      <c r="H7" s="373"/>
      <c r="I7" s="373"/>
      <c r="J7" s="373"/>
      <c r="K7" s="373"/>
      <c r="L7" s="373"/>
      <c r="M7" s="373"/>
      <c r="N7" s="373"/>
      <c r="O7" s="373"/>
      <c r="P7" s="320"/>
      <c r="Q7" s="320"/>
    </row>
    <row r="8" spans="1:17" ht="11.45" customHeight="1" x14ac:dyDescent="0.3">
      <c r="A8" s="373"/>
      <c r="B8" s="373"/>
      <c r="C8" s="373"/>
      <c r="D8" s="373"/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3"/>
      <c r="P8" s="320"/>
      <c r="Q8" s="320"/>
    </row>
    <row r="9" spans="1:17" ht="11.45" customHeight="1" x14ac:dyDescent="0.3">
      <c r="A9" s="373"/>
      <c r="B9" s="37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20"/>
      <c r="Q9" s="320"/>
    </row>
    <row r="10" spans="1:17" ht="11.45" customHeight="1" x14ac:dyDescent="0.3">
      <c r="A10" s="373"/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20"/>
      <c r="Q10" s="320"/>
    </row>
    <row r="11" spans="1:17" ht="11.45" customHeight="1" x14ac:dyDescent="0.3">
      <c r="A11" s="373"/>
      <c r="B11" s="373"/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3"/>
      <c r="P11" s="320"/>
      <c r="Q11" s="320"/>
    </row>
    <row r="12" spans="1:17" ht="11.45" customHeight="1" x14ac:dyDescent="0.3">
      <c r="A12" s="373"/>
      <c r="B12" s="373"/>
      <c r="C12" s="373"/>
      <c r="D12" s="373"/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3"/>
      <c r="P12" s="320"/>
      <c r="Q12" s="320"/>
    </row>
    <row r="13" spans="1:17" ht="11.45" customHeight="1" x14ac:dyDescent="0.3">
      <c r="A13" s="373"/>
      <c r="B13" s="373"/>
      <c r="C13" s="373"/>
      <c r="D13" s="373"/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3"/>
      <c r="P13" s="320"/>
      <c r="Q13" s="320"/>
    </row>
    <row r="14" spans="1:17" ht="11.45" customHeight="1" x14ac:dyDescent="0.3">
      <c r="A14" s="373"/>
      <c r="B14" s="373" t="s">
        <v>315</v>
      </c>
      <c r="C14" s="373"/>
      <c r="D14" s="373"/>
      <c r="E14" s="373"/>
      <c r="F14" s="373"/>
      <c r="G14" s="373"/>
      <c r="H14" s="373"/>
      <c r="I14" s="373"/>
      <c r="J14" s="373"/>
      <c r="K14" s="373"/>
      <c r="L14" s="373"/>
      <c r="M14" s="373"/>
      <c r="N14" s="373"/>
      <c r="O14" s="373"/>
      <c r="P14" s="320"/>
      <c r="Q14" s="320"/>
    </row>
    <row r="15" spans="1:17" ht="11.45" customHeight="1" x14ac:dyDescent="0.3">
      <c r="A15" s="373"/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20"/>
      <c r="Q15" s="320"/>
    </row>
    <row r="16" spans="1:17" ht="11.45" customHeight="1" x14ac:dyDescent="0.3">
      <c r="A16" s="373"/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20"/>
      <c r="Q16" s="320"/>
    </row>
    <row r="17" spans="1:17" ht="11.45" customHeight="1" x14ac:dyDescent="0.3">
      <c r="A17" s="373"/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20"/>
      <c r="Q17" s="320"/>
    </row>
    <row r="18" spans="1:17" ht="11.45" customHeight="1" x14ac:dyDescent="0.3">
      <c r="A18" s="373"/>
      <c r="B18" s="373"/>
      <c r="C18" s="373"/>
      <c r="D18" s="373"/>
      <c r="E18" s="373"/>
      <c r="F18" s="373"/>
      <c r="G18" s="373"/>
      <c r="H18" s="373"/>
      <c r="I18" s="373"/>
      <c r="J18" s="373"/>
      <c r="K18" s="373"/>
      <c r="L18" s="373"/>
      <c r="M18" s="373"/>
      <c r="N18" s="373"/>
      <c r="O18" s="373"/>
      <c r="P18" s="320"/>
      <c r="Q18" s="320"/>
    </row>
    <row r="19" spans="1:17" ht="11.45" customHeight="1" x14ac:dyDescent="0.3">
      <c r="A19" s="373"/>
      <c r="B19" s="373"/>
      <c r="C19" s="373"/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20"/>
      <c r="Q19" s="320"/>
    </row>
    <row r="20" spans="1:17" ht="11.45" customHeight="1" x14ac:dyDescent="0.3">
      <c r="A20" s="373"/>
      <c r="B20" s="373"/>
      <c r="C20" s="373"/>
      <c r="D20" s="373"/>
      <c r="E20" s="373"/>
      <c r="F20" s="373"/>
      <c r="G20" s="373"/>
      <c r="H20" s="373"/>
      <c r="I20" s="373"/>
      <c r="J20" s="373"/>
      <c r="K20" s="373"/>
      <c r="L20" s="373"/>
      <c r="M20" s="373"/>
      <c r="N20" s="373"/>
      <c r="O20" s="373"/>
      <c r="P20" s="320"/>
      <c r="Q20" s="320"/>
    </row>
    <row r="21" spans="1:17" ht="11.45" customHeight="1" x14ac:dyDescent="0.3">
      <c r="A21" s="373"/>
      <c r="B21" s="373"/>
      <c r="C21" s="373"/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20"/>
      <c r="Q21" s="320"/>
    </row>
    <row r="22" spans="1:17" ht="11.45" customHeight="1" x14ac:dyDescent="0.3">
      <c r="A22" s="373"/>
      <c r="B22" s="373"/>
      <c r="C22" s="373"/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20"/>
      <c r="Q22" s="320"/>
    </row>
    <row r="23" spans="1:17" ht="11.45" customHeight="1" x14ac:dyDescent="0.3">
      <c r="A23" s="373"/>
      <c r="B23" s="373"/>
      <c r="C23" s="373"/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20"/>
      <c r="Q23" s="320"/>
    </row>
    <row r="24" spans="1:17" ht="11.45" customHeight="1" x14ac:dyDescent="0.3">
      <c r="A24" s="373"/>
      <c r="B24" s="373"/>
      <c r="C24" s="373"/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20"/>
      <c r="Q24" s="320"/>
    </row>
    <row r="25" spans="1:17" ht="11.45" customHeight="1" x14ac:dyDescent="0.3">
      <c r="A25" s="373"/>
      <c r="B25" s="373"/>
      <c r="C25" s="373"/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20"/>
      <c r="Q25" s="320"/>
    </row>
    <row r="26" spans="1:17" ht="11.45" customHeight="1" x14ac:dyDescent="0.3">
      <c r="A26" s="373"/>
      <c r="B26" s="373"/>
      <c r="C26" s="373"/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20"/>
      <c r="Q26" s="320"/>
    </row>
    <row r="27" spans="1:17" ht="11.45" customHeight="1" x14ac:dyDescent="0.3">
      <c r="A27" s="373"/>
      <c r="B27" s="373"/>
      <c r="C27" s="373"/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20"/>
      <c r="Q27" s="320"/>
    </row>
    <row r="28" spans="1:17" ht="11.45" customHeight="1" x14ac:dyDescent="0.3">
      <c r="A28" s="373"/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20"/>
      <c r="Q28" s="320"/>
    </row>
    <row r="29" spans="1:17" ht="11.45" customHeight="1" x14ac:dyDescent="0.3">
      <c r="A29" s="373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20"/>
      <c r="Q29" s="320"/>
    </row>
    <row r="30" spans="1:17" ht="11.45" customHeight="1" x14ac:dyDescent="0.3">
      <c r="A30" s="373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20"/>
      <c r="Q30" s="320"/>
    </row>
    <row r="31" spans="1:17" ht="11.45" customHeight="1" x14ac:dyDescent="0.3">
      <c r="A31" s="373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20"/>
      <c r="Q31" s="320"/>
    </row>
    <row r="32" spans="1:17" ht="11.45" customHeight="1" x14ac:dyDescent="0.3">
      <c r="A32" s="373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20"/>
      <c r="Q32" s="320"/>
    </row>
    <row r="33" spans="1:17" ht="11.45" customHeight="1" x14ac:dyDescent="0.3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20"/>
      <c r="Q33" s="320"/>
    </row>
    <row r="34" spans="1:17" ht="11.45" customHeight="1" x14ac:dyDescent="0.3">
      <c r="A34" s="373"/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20"/>
      <c r="Q34" s="320"/>
    </row>
    <row r="35" spans="1:17" ht="11.45" customHeight="1" x14ac:dyDescent="0.3">
      <c r="A35" s="373"/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20"/>
      <c r="Q35" s="320"/>
    </row>
    <row r="36" spans="1:17" ht="11.45" customHeight="1" x14ac:dyDescent="0.3">
      <c r="A36" s="373"/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20"/>
      <c r="Q36" s="320"/>
    </row>
    <row r="37" spans="1:17" ht="11.45" customHeight="1" x14ac:dyDescent="0.3">
      <c r="A37" s="373"/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20"/>
      <c r="Q37" s="320"/>
    </row>
    <row r="38" spans="1:17" ht="11.45" customHeight="1" x14ac:dyDescent="0.3">
      <c r="A38" s="373"/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20"/>
      <c r="Q38" s="320"/>
    </row>
    <row r="39" spans="1:17" ht="11.45" customHeight="1" x14ac:dyDescent="0.3">
      <c r="A39" s="373"/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20"/>
      <c r="Q39" s="320"/>
    </row>
    <row r="40" spans="1:17" ht="11.45" customHeight="1" x14ac:dyDescent="0.3">
      <c r="A40" s="373"/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20"/>
      <c r="Q40" s="320"/>
    </row>
    <row r="41" spans="1:17" ht="11.45" customHeight="1" x14ac:dyDescent="0.3">
      <c r="A41" s="373"/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20"/>
      <c r="Q41" s="320"/>
    </row>
    <row r="42" spans="1:17" ht="11.45" customHeight="1" x14ac:dyDescent="0.3">
      <c r="A42" s="373"/>
      <c r="B42" s="373"/>
      <c r="C42" s="373"/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20"/>
      <c r="Q42" s="320"/>
    </row>
    <row r="43" spans="1:17" ht="11.45" customHeight="1" x14ac:dyDescent="0.3">
      <c r="A43" s="373"/>
      <c r="B43" s="373"/>
      <c r="C43" s="373"/>
      <c r="D43" s="373"/>
      <c r="E43" s="373"/>
      <c r="F43" s="373"/>
      <c r="G43" s="373"/>
      <c r="H43" s="373"/>
      <c r="I43" s="373"/>
      <c r="J43" s="373"/>
      <c r="K43" s="373"/>
      <c r="L43" s="373"/>
      <c r="M43" s="373"/>
      <c r="N43" s="373"/>
      <c r="O43" s="373"/>
      <c r="P43" s="320"/>
      <c r="Q43" s="320"/>
    </row>
    <row r="44" spans="1:17" ht="11.45" customHeight="1" x14ac:dyDescent="0.3">
      <c r="A44" s="373"/>
      <c r="B44" s="373"/>
      <c r="C44" s="373"/>
      <c r="D44" s="373"/>
      <c r="E44" s="373"/>
      <c r="F44" s="373"/>
      <c r="G44" s="373"/>
      <c r="H44" s="373"/>
      <c r="I44" s="373"/>
      <c r="J44" s="373"/>
      <c r="K44" s="373"/>
      <c r="L44" s="373"/>
      <c r="M44" s="373"/>
      <c r="N44" s="373"/>
      <c r="O44" s="373"/>
      <c r="P44" s="320"/>
      <c r="Q44" s="320"/>
    </row>
    <row r="45" spans="1:17" ht="15.4" customHeight="1" x14ac:dyDescent="0.3">
      <c r="A45" s="373"/>
      <c r="B45" s="373"/>
      <c r="C45" s="373"/>
      <c r="D45" s="373"/>
      <c r="E45" s="373"/>
      <c r="F45" s="373"/>
      <c r="G45" s="373"/>
      <c r="H45" s="373"/>
      <c r="I45" s="373"/>
      <c r="J45" s="373"/>
      <c r="K45" s="373"/>
      <c r="L45" s="373"/>
      <c r="M45" s="373"/>
      <c r="N45" s="373"/>
      <c r="O45" s="373"/>
      <c r="P45" s="320"/>
      <c r="Q45" s="320"/>
    </row>
    <row r="46" spans="1:17" ht="10.9" customHeight="1" x14ac:dyDescent="0.3">
      <c r="A46" s="373"/>
      <c r="B46" s="373"/>
      <c r="C46" s="373"/>
      <c r="D46" s="373"/>
      <c r="E46" s="373"/>
      <c r="F46" s="373"/>
      <c r="G46" s="373"/>
      <c r="H46" s="373"/>
      <c r="I46" s="373"/>
      <c r="J46" s="373"/>
      <c r="K46" s="373"/>
      <c r="L46" s="373"/>
      <c r="M46" s="373"/>
      <c r="N46" s="373"/>
      <c r="O46" s="373"/>
      <c r="P46" s="320"/>
      <c r="Q46" s="320"/>
    </row>
    <row r="47" spans="1:17" ht="1.9" hidden="1" customHeight="1" x14ac:dyDescent="0.3">
      <c r="A47" s="373"/>
      <c r="B47" s="373"/>
      <c r="C47" s="373"/>
      <c r="D47" s="373"/>
      <c r="E47" s="373"/>
      <c r="F47" s="373"/>
      <c r="G47" s="373"/>
      <c r="H47" s="373"/>
      <c r="I47" s="373"/>
      <c r="J47" s="373"/>
      <c r="K47" s="373"/>
      <c r="L47" s="373"/>
      <c r="M47" s="373"/>
      <c r="N47" s="373"/>
      <c r="O47" s="373"/>
      <c r="P47" s="320"/>
      <c r="Q47" s="320"/>
    </row>
    <row r="48" spans="1:17" ht="2.4500000000000002" hidden="1" customHeight="1" x14ac:dyDescent="0.3">
      <c r="A48" s="373"/>
      <c r="B48" s="373"/>
      <c r="C48" s="373"/>
      <c r="D48" s="373"/>
      <c r="E48" s="373"/>
      <c r="F48" s="373"/>
      <c r="G48" s="373"/>
      <c r="H48" s="373"/>
      <c r="I48" s="373"/>
      <c r="J48" s="373"/>
      <c r="K48" s="373"/>
      <c r="L48" s="373"/>
      <c r="M48" s="373"/>
      <c r="N48" s="373"/>
      <c r="O48" s="373"/>
      <c r="P48" s="320"/>
      <c r="Q48" s="320"/>
    </row>
    <row r="49" spans="1:17" ht="6" hidden="1" customHeight="1" x14ac:dyDescent="0.3">
      <c r="A49" s="373"/>
      <c r="B49" s="373"/>
      <c r="C49" s="373"/>
      <c r="D49" s="373"/>
      <c r="E49" s="373"/>
      <c r="F49" s="373"/>
      <c r="G49" s="373"/>
      <c r="H49" s="373"/>
      <c r="I49" s="373"/>
      <c r="J49" s="373"/>
      <c r="K49" s="373"/>
      <c r="L49" s="373"/>
      <c r="M49" s="373"/>
      <c r="N49" s="373"/>
      <c r="O49" s="373"/>
      <c r="P49" s="320"/>
      <c r="Q49" s="320"/>
    </row>
    <row r="50" spans="1:17" ht="13.35" hidden="1" customHeight="1" x14ac:dyDescent="0.3">
      <c r="A50" s="373"/>
      <c r="B50" s="373"/>
      <c r="C50" s="373"/>
      <c r="D50" s="373"/>
      <c r="E50" s="373"/>
      <c r="F50" s="373"/>
      <c r="G50" s="373"/>
      <c r="H50" s="373"/>
      <c r="I50" s="373"/>
      <c r="J50" s="373"/>
      <c r="K50" s="373"/>
      <c r="L50" s="373"/>
      <c r="M50" s="373"/>
      <c r="N50" s="373"/>
      <c r="O50" s="373"/>
      <c r="P50" s="320"/>
      <c r="Q50" s="320"/>
    </row>
    <row r="51" spans="1:17" ht="23.45" hidden="1" customHeight="1" x14ac:dyDescent="0.3">
      <c r="A51" s="373"/>
      <c r="B51" s="373"/>
      <c r="C51" s="373"/>
      <c r="D51" s="373"/>
      <c r="E51" s="373"/>
      <c r="F51" s="373"/>
      <c r="G51" s="373"/>
      <c r="H51" s="373"/>
      <c r="I51" s="373"/>
      <c r="J51" s="373"/>
      <c r="K51" s="373"/>
      <c r="L51" s="373"/>
      <c r="M51" s="373"/>
      <c r="N51" s="373"/>
      <c r="O51" s="373"/>
      <c r="P51" s="320"/>
      <c r="Q51" s="320"/>
    </row>
    <row r="52" spans="1:17" ht="9.9499999999999993" customHeight="1" x14ac:dyDescent="0.3">
      <c r="A52" s="373"/>
      <c r="B52" s="373"/>
      <c r="C52" s="373"/>
      <c r="D52" s="373"/>
      <c r="E52" s="373"/>
      <c r="F52" s="373"/>
      <c r="G52" s="373"/>
      <c r="H52" s="373"/>
      <c r="I52" s="373"/>
      <c r="J52" s="373"/>
      <c r="K52" s="373"/>
      <c r="L52" s="373"/>
      <c r="M52" s="373"/>
      <c r="N52" s="373"/>
      <c r="O52" s="373"/>
      <c r="P52" s="320"/>
      <c r="Q52" s="320"/>
    </row>
    <row r="53" spans="1:17" ht="68.45" customHeight="1" x14ac:dyDescent="0.3"/>
    <row r="54" spans="1:17" ht="65.45" customHeight="1" x14ac:dyDescent="0.3"/>
    <row r="55" spans="1:17" ht="81" customHeight="1" x14ac:dyDescent="0.3"/>
    <row r="56" spans="1:17" ht="72.95" customHeight="1" x14ac:dyDescent="0.3"/>
    <row r="57" spans="1:17" ht="86.85" customHeight="1" x14ac:dyDescent="0.3"/>
    <row r="58" spans="1:17" ht="44.85" customHeight="1" x14ac:dyDescent="0.3"/>
    <row r="59" spans="1:17" ht="58.35" customHeight="1" x14ac:dyDescent="0.3"/>
    <row r="60" spans="1:17" ht="54" customHeight="1" x14ac:dyDescent="0.3"/>
    <row r="61" spans="1:17" ht="46.35" customHeight="1" x14ac:dyDescent="0.3"/>
    <row r="62" spans="1:17" ht="67.900000000000006" customHeight="1" x14ac:dyDescent="0.3"/>
    <row r="63" spans="1:17" ht="125.45" customHeight="1" x14ac:dyDescent="0.3"/>
    <row r="64" spans="1:17" ht="44.85" customHeight="1" x14ac:dyDescent="0.3"/>
    <row r="65" ht="52.5" customHeight="1" x14ac:dyDescent="0.3"/>
    <row r="66" ht="103.9" customHeight="1" x14ac:dyDescent="0.3"/>
    <row r="67" ht="101.45" customHeight="1" x14ac:dyDescent="0.3"/>
  </sheetData>
  <printOptions horizontalCentered="1" verticalCentered="1"/>
  <pageMargins left="0" right="0" top="0" bottom="0" header="0" footer="0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  <pageSetUpPr fitToPage="1"/>
  </sheetPr>
  <dimension ref="A1:AC54"/>
  <sheetViews>
    <sheetView showGridLines="0" tabSelected="1" view="pageBreakPreview" topLeftCell="A7" zoomScale="120" zoomScaleNormal="100" zoomScaleSheetLayoutView="120" workbookViewId="0">
      <selection activeCell="R31" sqref="R31"/>
    </sheetView>
  </sheetViews>
  <sheetFormatPr defaultColWidth="0" defaultRowHeight="16.5" x14ac:dyDescent="0.3"/>
  <cols>
    <col min="1" max="1" width="28.625" style="115" customWidth="1"/>
    <col min="2" max="2" width="14.125" style="115" customWidth="1"/>
    <col min="3" max="3" width="14.125" style="118" customWidth="1"/>
    <col min="4" max="4" width="14.125" style="115" customWidth="1"/>
    <col min="5" max="6" width="13" style="115" customWidth="1"/>
    <col min="7" max="8" width="13" style="118" customWidth="1"/>
    <col min="9" max="11" width="13" style="115" customWidth="1"/>
    <col min="12" max="12" width="0.25" style="115" customWidth="1"/>
    <col min="13" max="13" width="8" style="85" hidden="1" customWidth="1"/>
    <col min="14" max="15" width="163.875" style="85" customWidth="1"/>
    <col min="16" max="16" width="6.5" style="85" customWidth="1"/>
    <col min="17" max="18" width="163.875" style="85" customWidth="1"/>
    <col min="19" max="19" width="150.375" style="85" customWidth="1"/>
    <col min="20" max="20" width="145.625" style="85" customWidth="1"/>
    <col min="21" max="21" width="155.375" style="85" customWidth="1"/>
    <col min="22" max="22" width="179.75" style="85" customWidth="1"/>
    <col min="23" max="23" width="181.625" style="85" customWidth="1"/>
    <col min="24" max="24" width="166.125" style="85" customWidth="1"/>
    <col min="25" max="25" width="182" style="85" customWidth="1"/>
    <col min="26" max="26" width="16.625" style="85" hidden="1" customWidth="1"/>
    <col min="27" max="27" width="10.125" style="85" bestFit="1" customWidth="1"/>
    <col min="28" max="28" width="16.625" style="85" bestFit="1" customWidth="1"/>
    <col min="29" max="29" width="16.625" style="85" hidden="1" customWidth="1"/>
    <col min="30" max="30" width="10.125" style="85" bestFit="1" customWidth="1"/>
    <col min="31" max="31" width="16.625" style="85" bestFit="1" customWidth="1"/>
    <col min="32" max="32" width="0" style="85" hidden="1"/>
    <col min="33" max="33" width="10.125" style="85" bestFit="1" customWidth="1"/>
    <col min="34" max="34" width="16.625" style="85" bestFit="1" customWidth="1"/>
    <col min="35" max="35" width="0" style="85" hidden="1"/>
    <col min="36" max="36" width="10.125" style="85" bestFit="1" customWidth="1"/>
    <col min="37" max="37" width="16.625" style="85" bestFit="1" customWidth="1"/>
    <col min="38" max="38" width="0" style="85" hidden="1"/>
    <col min="39" max="39" width="10.125" style="85" bestFit="1" customWidth="1"/>
    <col min="40" max="40" width="16.625" style="85" bestFit="1" customWidth="1"/>
    <col min="41" max="41" width="0" style="85" hidden="1"/>
    <col min="42" max="42" width="10.125" style="85" bestFit="1" customWidth="1"/>
    <col min="43" max="43" width="16.625" style="85" bestFit="1" customWidth="1"/>
    <col min="44" max="44" width="0" style="85" hidden="1"/>
    <col min="45" max="45" width="10.125" style="85" bestFit="1" customWidth="1"/>
    <col min="46" max="46" width="16.625" style="85" bestFit="1" customWidth="1"/>
    <col min="47" max="47" width="0" style="85" hidden="1"/>
    <col min="48" max="48" width="10.125" style="85" bestFit="1" customWidth="1"/>
    <col min="49" max="49" width="16.625" style="85" bestFit="1" customWidth="1"/>
    <col min="50" max="50" width="0" style="85" hidden="1"/>
    <col min="51" max="51" width="10.125" style="85" bestFit="1" customWidth="1"/>
    <col min="52" max="52" width="16.625" style="85" bestFit="1" customWidth="1"/>
    <col min="53" max="53" width="0" style="85" hidden="1"/>
    <col min="54" max="54" width="10.125" style="85" bestFit="1" customWidth="1"/>
    <col min="55" max="55" width="16.625" style="85" bestFit="1" customWidth="1"/>
    <col min="56" max="56" width="0" style="85" hidden="1"/>
    <col min="57" max="57" width="10.125" style="85" bestFit="1" customWidth="1"/>
    <col min="58" max="58" width="16.625" style="85" bestFit="1" customWidth="1"/>
    <col min="59" max="59" width="0" style="85" hidden="1"/>
    <col min="60" max="60" width="10.125" style="85" bestFit="1" customWidth="1"/>
    <col min="61" max="61" width="16.625" style="85" bestFit="1" customWidth="1"/>
    <col min="62" max="62" width="0" style="85" hidden="1"/>
    <col min="63" max="63" width="10.125" style="85" bestFit="1" customWidth="1"/>
    <col min="64" max="64" width="16.625" style="85" bestFit="1" customWidth="1"/>
    <col min="65" max="65" width="0" style="85" hidden="1"/>
    <col min="66" max="66" width="10.125" style="85" bestFit="1" customWidth="1"/>
    <col min="67" max="67" width="16.625" style="85" bestFit="1" customWidth="1"/>
    <col min="68" max="68" width="0" style="85" hidden="1"/>
    <col min="69" max="69" width="10.125" style="85" bestFit="1" customWidth="1"/>
    <col min="70" max="70" width="16.625" style="85" bestFit="1" customWidth="1"/>
    <col min="71" max="71" width="0" style="85" hidden="1"/>
    <col min="72" max="72" width="10.125" style="85" bestFit="1" customWidth="1"/>
    <col min="73" max="73" width="16.625" style="85" bestFit="1" customWidth="1"/>
    <col min="74" max="74" width="0" style="85" hidden="1"/>
    <col min="75" max="75" width="10.125" style="85" bestFit="1" customWidth="1"/>
    <col min="76" max="76" width="16.625" style="85" bestFit="1" customWidth="1"/>
    <col min="77" max="77" width="0" style="85" hidden="1"/>
    <col min="78" max="78" width="10.125" style="85" bestFit="1" customWidth="1"/>
    <col min="79" max="79" width="16.625" style="85" bestFit="1" customWidth="1"/>
    <col min="80" max="80" width="0" style="85" hidden="1"/>
    <col min="81" max="81" width="10.125" style="85" bestFit="1" customWidth="1"/>
    <col min="82" max="82" width="16.625" style="85" bestFit="1" customWidth="1"/>
    <col min="83" max="83" width="0" style="85" hidden="1"/>
    <col min="84" max="84" width="10.125" style="85" bestFit="1" customWidth="1"/>
    <col min="85" max="85" width="16.625" style="85" bestFit="1" customWidth="1"/>
    <col min="86" max="86" width="0" style="85" hidden="1"/>
    <col min="87" max="87" width="10.125" style="85" bestFit="1" customWidth="1"/>
    <col min="88" max="88" width="16.625" style="85" bestFit="1" customWidth="1"/>
    <col min="89" max="89" width="0" style="85" hidden="1"/>
    <col min="90" max="90" width="10.125" style="85" bestFit="1" customWidth="1"/>
    <col min="91" max="91" width="16.625" style="85" bestFit="1" customWidth="1"/>
    <col min="92" max="92" width="0" style="85" hidden="1"/>
    <col min="93" max="93" width="10.125" style="85" bestFit="1" customWidth="1"/>
    <col min="94" max="94" width="16.625" style="85" bestFit="1" customWidth="1"/>
    <col min="95" max="95" width="0" style="85" hidden="1"/>
    <col min="96" max="96" width="10.125" style="85" bestFit="1" customWidth="1"/>
    <col min="97" max="97" width="16.625" style="85" bestFit="1" customWidth="1"/>
    <col min="98" max="98" width="0" style="85" hidden="1"/>
    <col min="99" max="99" width="10.125" style="85" bestFit="1" customWidth="1"/>
    <col min="100" max="100" width="16.625" style="85" bestFit="1" customWidth="1"/>
    <col min="101" max="101" width="0" style="85" hidden="1"/>
    <col min="102" max="102" width="10.125" style="85" bestFit="1" customWidth="1"/>
    <col min="103" max="103" width="16.625" style="85" bestFit="1" customWidth="1"/>
    <col min="104" max="104" width="0" style="85" hidden="1"/>
    <col min="105" max="105" width="10.125" style="85" bestFit="1" customWidth="1"/>
    <col min="106" max="106" width="16.625" style="85" bestFit="1" customWidth="1"/>
    <col min="107" max="107" width="0" style="85" hidden="1"/>
    <col min="108" max="108" width="10.125" style="85" bestFit="1" customWidth="1"/>
    <col min="109" max="109" width="16.625" style="85" bestFit="1" customWidth="1"/>
    <col min="110" max="110" width="0" style="85" hidden="1"/>
    <col min="111" max="111" width="10.125" style="85" bestFit="1" customWidth="1"/>
    <col min="112" max="112" width="16.625" style="85" bestFit="1" customWidth="1"/>
    <col min="113" max="113" width="0" style="85" hidden="1"/>
    <col min="114" max="114" width="10.125" style="85" bestFit="1" customWidth="1"/>
    <col min="115" max="115" width="16.625" style="85" bestFit="1" customWidth="1"/>
    <col min="116" max="116" width="0" style="85" hidden="1"/>
    <col min="117" max="117" width="10.125" style="85" bestFit="1" customWidth="1"/>
    <col min="118" max="118" width="16.625" style="85" bestFit="1" customWidth="1"/>
    <col min="119" max="119" width="0" style="85" hidden="1"/>
    <col min="120" max="120" width="10.125" style="85" bestFit="1" customWidth="1"/>
    <col min="121" max="121" width="16.625" style="85" bestFit="1" customWidth="1"/>
    <col min="122" max="122" width="0" style="85" hidden="1"/>
    <col min="123" max="123" width="10.125" style="85" bestFit="1" customWidth="1"/>
    <col min="124" max="124" width="16.625" style="85" bestFit="1" customWidth="1"/>
    <col min="125" max="125" width="0" style="85" hidden="1"/>
    <col min="126" max="126" width="10.125" style="85" bestFit="1" customWidth="1"/>
    <col min="127" max="127" width="16.625" style="85" bestFit="1" customWidth="1"/>
    <col min="128" max="128" width="0" style="85" hidden="1"/>
    <col min="129" max="129" width="10.125" style="85" bestFit="1" customWidth="1"/>
    <col min="130" max="130" width="16.625" style="85" bestFit="1" customWidth="1"/>
    <col min="131" max="131" width="0" style="85" hidden="1"/>
    <col min="132" max="132" width="10.125" style="85" bestFit="1" customWidth="1"/>
    <col min="133" max="133" width="16.625" style="85" bestFit="1" customWidth="1"/>
    <col min="134" max="134" width="0" style="85" hidden="1"/>
    <col min="135" max="135" width="10.125" style="85" bestFit="1" customWidth="1"/>
    <col min="136" max="136" width="16.625" style="85" bestFit="1" customWidth="1"/>
    <col min="137" max="137" width="0" style="85" hidden="1"/>
    <col min="138" max="138" width="10.125" style="85" bestFit="1" customWidth="1"/>
    <col min="139" max="139" width="16.625" style="85" bestFit="1" customWidth="1"/>
    <col min="140" max="140" width="0" style="85" hidden="1"/>
    <col min="141" max="141" width="10.125" style="85" bestFit="1" customWidth="1"/>
    <col min="142" max="142" width="16.625" style="85" bestFit="1" customWidth="1"/>
    <col min="143" max="143" width="0" style="85" hidden="1"/>
    <col min="144" max="144" width="10.125" style="85" bestFit="1" customWidth="1"/>
    <col min="145" max="145" width="16.625" style="85" bestFit="1" customWidth="1"/>
    <col min="146" max="146" width="0" style="85" hidden="1"/>
    <col min="147" max="147" width="10.125" style="85" bestFit="1" customWidth="1"/>
    <col min="148" max="148" width="16.625" style="85" bestFit="1" customWidth="1"/>
    <col min="149" max="149" width="0" style="85" hidden="1"/>
    <col min="150" max="150" width="10.125" style="85" bestFit="1" customWidth="1"/>
    <col min="151" max="151" width="16.625" style="85" bestFit="1" customWidth="1"/>
    <col min="152" max="152" width="0" style="85" hidden="1"/>
    <col min="153" max="153" width="10.125" style="85" bestFit="1" customWidth="1"/>
    <col min="154" max="154" width="16.625" style="85" bestFit="1" customWidth="1"/>
    <col min="155" max="155" width="0" style="85" hidden="1"/>
    <col min="156" max="156" width="10.125" style="85" bestFit="1" customWidth="1"/>
    <col min="157" max="157" width="16.625" style="85" bestFit="1" customWidth="1"/>
    <col min="158" max="158" width="0" style="85" hidden="1"/>
    <col min="159" max="159" width="10.125" style="85" bestFit="1" customWidth="1"/>
    <col min="160" max="160" width="16.625" style="85" bestFit="1" customWidth="1"/>
    <col min="161" max="161" width="0" style="85" hidden="1"/>
    <col min="162" max="162" width="10.125" style="85" bestFit="1" customWidth="1"/>
    <col min="163" max="163" width="16.625" style="85" bestFit="1" customWidth="1"/>
    <col min="164" max="164" width="0" style="85" hidden="1"/>
    <col min="165" max="165" width="10.125" style="85" bestFit="1" customWidth="1"/>
    <col min="166" max="166" width="16.625" style="85" bestFit="1" customWidth="1"/>
    <col min="167" max="167" width="0" style="85" hidden="1"/>
    <col min="168" max="168" width="10.125" style="85" bestFit="1" customWidth="1"/>
    <col min="169" max="169" width="16.625" style="85" bestFit="1" customWidth="1"/>
    <col min="170" max="170" width="0" style="85" hidden="1"/>
    <col min="171" max="171" width="10.125" style="85" bestFit="1" customWidth="1"/>
    <col min="172" max="172" width="16.625" style="85" bestFit="1" customWidth="1"/>
    <col min="173" max="173" width="0" style="85" hidden="1"/>
    <col min="174" max="174" width="10.125" style="85" bestFit="1" customWidth="1"/>
    <col min="175" max="175" width="16.625" style="85" bestFit="1" customWidth="1"/>
    <col min="176" max="176" width="0" style="85" hidden="1"/>
    <col min="177" max="177" width="10.125" style="85" bestFit="1" customWidth="1"/>
    <col min="178" max="178" width="16.625" style="85" bestFit="1" customWidth="1"/>
    <col min="179" max="179" width="0" style="85" hidden="1"/>
    <col min="180" max="180" width="10.125" style="85" bestFit="1" customWidth="1"/>
    <col min="181" max="181" width="16.625" style="85" bestFit="1" customWidth="1"/>
    <col min="182" max="182" width="0" style="85" hidden="1"/>
    <col min="183" max="183" width="10.125" style="85" bestFit="1" customWidth="1"/>
    <col min="184" max="184" width="16.625" style="85" bestFit="1" customWidth="1"/>
    <col min="185" max="185" width="0" style="85" hidden="1"/>
    <col min="186" max="186" width="10.125" style="85" bestFit="1" customWidth="1"/>
    <col min="187" max="187" width="16.625" style="85" bestFit="1" customWidth="1"/>
    <col min="188" max="188" width="0" style="85" hidden="1"/>
    <col min="189" max="189" width="10.125" style="85" bestFit="1" customWidth="1"/>
    <col min="190" max="190" width="16.625" style="85" bestFit="1" customWidth="1"/>
    <col min="191" max="191" width="0" style="85" hidden="1"/>
    <col min="192" max="192" width="10.125" style="85" bestFit="1" customWidth="1"/>
    <col min="193" max="193" width="16.625" style="85" bestFit="1" customWidth="1"/>
    <col min="194" max="194" width="0" style="85" hidden="1"/>
    <col min="195" max="195" width="10.125" style="85" bestFit="1" customWidth="1"/>
    <col min="196" max="196" width="16.625" style="85" bestFit="1" customWidth="1"/>
    <col min="197" max="197" width="0" style="85" hidden="1"/>
    <col min="198" max="198" width="10.125" style="85" bestFit="1" customWidth="1"/>
    <col min="199" max="199" width="16.625" style="85" bestFit="1" customWidth="1"/>
    <col min="200" max="200" width="0" style="85" hidden="1"/>
    <col min="201" max="201" width="10.125" style="85" bestFit="1" customWidth="1"/>
    <col min="202" max="202" width="16.625" style="85" bestFit="1" customWidth="1"/>
    <col min="203" max="203" width="0" style="85" hidden="1"/>
    <col min="204" max="204" width="10.125" style="85" bestFit="1" customWidth="1"/>
    <col min="205" max="205" width="16.625" style="85" bestFit="1" customWidth="1"/>
    <col min="206" max="206" width="0" style="85" hidden="1"/>
    <col min="207" max="207" width="10.125" style="85" bestFit="1" customWidth="1"/>
    <col min="208" max="208" width="16.625" style="85" bestFit="1" customWidth="1"/>
    <col min="209" max="209" width="0" style="85" hidden="1"/>
    <col min="210" max="210" width="10.125" style="85" bestFit="1" customWidth="1"/>
    <col min="211" max="211" width="16.625" style="85" bestFit="1" customWidth="1"/>
    <col min="212" max="212" width="0" style="85" hidden="1"/>
    <col min="213" max="213" width="10.125" style="85" bestFit="1" customWidth="1"/>
    <col min="214" max="214" width="16.625" style="85" bestFit="1" customWidth="1"/>
    <col min="215" max="215" width="0" style="85" hidden="1"/>
    <col min="216" max="216" width="10.125" style="85" bestFit="1" customWidth="1"/>
    <col min="217" max="217" width="16.625" style="85" bestFit="1" customWidth="1"/>
    <col min="218" max="218" width="0" style="85" hidden="1"/>
    <col min="219" max="219" width="10.125" style="85" bestFit="1" customWidth="1"/>
    <col min="220" max="220" width="16.625" style="85" bestFit="1" customWidth="1"/>
    <col min="221" max="221" width="0" style="85" hidden="1"/>
    <col min="222" max="222" width="10.125" style="85" bestFit="1" customWidth="1"/>
    <col min="223" max="223" width="16.625" style="85" bestFit="1" customWidth="1"/>
    <col min="224" max="224" width="0" style="85" hidden="1"/>
    <col min="225" max="225" width="10.125" style="85" bestFit="1" customWidth="1"/>
    <col min="226" max="226" width="16.625" style="85" bestFit="1" customWidth="1"/>
    <col min="227" max="227" width="0" style="85" hidden="1"/>
    <col min="228" max="228" width="10.125" style="85" bestFit="1" customWidth="1"/>
    <col min="229" max="229" width="16.625" style="85" bestFit="1" customWidth="1"/>
    <col min="230" max="230" width="0" style="85" hidden="1"/>
    <col min="231" max="231" width="10.125" style="85" bestFit="1" customWidth="1"/>
    <col min="232" max="232" width="16.625" style="85" bestFit="1" customWidth="1"/>
    <col min="233" max="233" width="0" style="85" hidden="1"/>
    <col min="234" max="234" width="10.125" style="85" bestFit="1" customWidth="1"/>
    <col min="235" max="235" width="16.625" style="85" bestFit="1" customWidth="1"/>
    <col min="236" max="236" width="0" style="85" hidden="1"/>
    <col min="237" max="237" width="10.125" style="85" bestFit="1" customWidth="1"/>
    <col min="238" max="238" width="16.625" style="85" bestFit="1" customWidth="1"/>
    <col min="239" max="239" width="0" style="85" hidden="1"/>
    <col min="240" max="240" width="10.125" style="85" bestFit="1" customWidth="1"/>
    <col min="241" max="241" width="16.625" style="85" bestFit="1" customWidth="1"/>
    <col min="242" max="242" width="0" style="85" hidden="1"/>
    <col min="243" max="243" width="10.125" style="85" bestFit="1" customWidth="1"/>
    <col min="244" max="244" width="16.625" style="85" bestFit="1" customWidth="1"/>
    <col min="245" max="245" width="0" style="85" hidden="1"/>
    <col min="246" max="246" width="10.125" style="85" bestFit="1" customWidth="1"/>
    <col min="247" max="247" width="16.625" style="85" bestFit="1" customWidth="1"/>
    <col min="248" max="248" width="0" style="85" hidden="1"/>
    <col min="249" max="249" width="10.125" style="85" bestFit="1" customWidth="1"/>
    <col min="250" max="250" width="16.625" style="85" bestFit="1" customWidth="1"/>
    <col min="251" max="251" width="0" style="85" hidden="1"/>
    <col min="252" max="252" width="10.125" style="85" bestFit="1" customWidth="1"/>
    <col min="253" max="253" width="16.625" style="85" bestFit="1" customWidth="1"/>
    <col min="254" max="254" width="0" style="85" hidden="1"/>
    <col min="255" max="255" width="10.125" style="85" bestFit="1" customWidth="1"/>
    <col min="256" max="256" width="16.625" style="85" bestFit="1" customWidth="1"/>
    <col min="257" max="257" width="0" style="85" hidden="1"/>
    <col min="258" max="258" width="10.125" style="85" bestFit="1" customWidth="1"/>
    <col min="259" max="259" width="16.625" style="85" bestFit="1" customWidth="1"/>
    <col min="260" max="260" width="0" style="85" hidden="1"/>
    <col min="261" max="261" width="10.125" style="85" bestFit="1" customWidth="1"/>
    <col min="262" max="262" width="16.625" style="85" bestFit="1" customWidth="1"/>
    <col min="263" max="263" width="0" style="85" hidden="1"/>
    <col min="264" max="264" width="10.125" style="85" bestFit="1" customWidth="1"/>
    <col min="265" max="265" width="16.625" style="85" bestFit="1" customWidth="1"/>
    <col min="266" max="266" width="0" style="85" hidden="1"/>
    <col min="267" max="267" width="10.125" style="85" bestFit="1" customWidth="1"/>
    <col min="268" max="268" width="16.625" style="85" bestFit="1" customWidth="1"/>
    <col min="269" max="269" width="0" style="85" hidden="1"/>
    <col min="270" max="270" width="10.125" style="85" bestFit="1" customWidth="1"/>
    <col min="271" max="271" width="16.625" style="85" bestFit="1" customWidth="1"/>
    <col min="272" max="272" width="0" style="85" hidden="1"/>
    <col min="273" max="273" width="10.125" style="85" bestFit="1" customWidth="1"/>
    <col min="274" max="274" width="16.625" style="85" bestFit="1" customWidth="1"/>
    <col min="275" max="275" width="0" style="85" hidden="1"/>
    <col min="276" max="276" width="10.125" style="85" bestFit="1" customWidth="1"/>
    <col min="277" max="277" width="16.625" style="85" bestFit="1" customWidth="1"/>
    <col min="278" max="278" width="0" style="85" hidden="1"/>
    <col min="279" max="279" width="10.125" style="85" bestFit="1" customWidth="1"/>
    <col min="280" max="280" width="16.625" style="85" bestFit="1" customWidth="1"/>
    <col min="281" max="281" width="0" style="85" hidden="1"/>
    <col min="282" max="282" width="10.125" style="85" bestFit="1" customWidth="1"/>
    <col min="283" max="283" width="16.625" style="85" bestFit="1" customWidth="1"/>
    <col min="284" max="284" width="0" style="85" hidden="1"/>
    <col min="285" max="285" width="10.125" style="85" bestFit="1" customWidth="1"/>
    <col min="286" max="286" width="16.625" style="85" bestFit="1" customWidth="1"/>
    <col min="287" max="287" width="0" style="85" hidden="1"/>
    <col min="288" max="288" width="10.125" style="85" bestFit="1" customWidth="1"/>
    <col min="289" max="289" width="16.625" style="85" bestFit="1" customWidth="1"/>
    <col min="290" max="290" width="0" style="85" hidden="1"/>
    <col min="291" max="291" width="10.125" style="85" bestFit="1" customWidth="1"/>
    <col min="292" max="292" width="16.625" style="85" bestFit="1" customWidth="1"/>
    <col min="293" max="293" width="0" style="85" hidden="1"/>
    <col min="294" max="294" width="10.125" style="85" bestFit="1" customWidth="1"/>
    <col min="295" max="295" width="16.625" style="85" bestFit="1" customWidth="1"/>
    <col min="296" max="296" width="0" style="85" hidden="1"/>
    <col min="297" max="297" width="10.125" style="85" bestFit="1" customWidth="1"/>
    <col min="298" max="298" width="16.625" style="85" bestFit="1" customWidth="1"/>
    <col min="299" max="299" width="0" style="85" hidden="1"/>
    <col min="300" max="300" width="10.125" style="85" bestFit="1" customWidth="1"/>
    <col min="301" max="301" width="16.625" style="85" bestFit="1" customWidth="1"/>
    <col min="302" max="302" width="0" style="85" hidden="1"/>
    <col min="303" max="303" width="10.125" style="85" bestFit="1" customWidth="1"/>
    <col min="304" max="304" width="16.625" style="85" bestFit="1" customWidth="1"/>
    <col min="305" max="305" width="0" style="85" hidden="1"/>
    <col min="306" max="306" width="10.125" style="85" bestFit="1" customWidth="1"/>
    <col min="307" max="307" width="16.625" style="85" bestFit="1" customWidth="1"/>
    <col min="308" max="308" width="0" style="85" hidden="1"/>
    <col min="309" max="309" width="10.125" style="85" bestFit="1" customWidth="1"/>
    <col min="310" max="310" width="16.625" style="85" bestFit="1" customWidth="1"/>
    <col min="311" max="311" width="0" style="85" hidden="1"/>
    <col min="312" max="312" width="10.125" style="85" bestFit="1" customWidth="1"/>
    <col min="313" max="313" width="16.625" style="85" bestFit="1" customWidth="1"/>
    <col min="314" max="314" width="0" style="85" hidden="1"/>
    <col min="315" max="315" width="10.125" style="85" bestFit="1" customWidth="1"/>
    <col min="316" max="316" width="16.625" style="85" bestFit="1" customWidth="1"/>
    <col min="317" max="317" width="0" style="85" hidden="1"/>
    <col min="318" max="318" width="10.125" style="85" bestFit="1" customWidth="1"/>
    <col min="319" max="319" width="16.625" style="85" bestFit="1" customWidth="1"/>
    <col min="320" max="320" width="0" style="85" hidden="1"/>
    <col min="321" max="321" width="10.125" style="85" bestFit="1" customWidth="1"/>
    <col min="322" max="322" width="16.625" style="85" bestFit="1" customWidth="1"/>
    <col min="323" max="323" width="0" style="85" hidden="1"/>
    <col min="324" max="324" width="10.125" style="85" bestFit="1" customWidth="1"/>
    <col min="325" max="325" width="16.625" style="85" bestFit="1" customWidth="1"/>
    <col min="326" max="326" width="0" style="85" hidden="1"/>
    <col min="327" max="327" width="10.125" style="85" bestFit="1" customWidth="1"/>
    <col min="328" max="328" width="16.625" style="85" bestFit="1" customWidth="1"/>
    <col min="329" max="329" width="0" style="85" hidden="1"/>
    <col min="330" max="330" width="10.125" style="85" bestFit="1" customWidth="1"/>
    <col min="331" max="331" width="16.625" style="85" bestFit="1" customWidth="1"/>
    <col min="332" max="332" width="0" style="85" hidden="1"/>
    <col min="333" max="333" width="10.125" style="85" bestFit="1" customWidth="1"/>
    <col min="334" max="334" width="16.625" style="85" bestFit="1" customWidth="1"/>
    <col min="335" max="335" width="0" style="85" hidden="1"/>
    <col min="336" max="336" width="10.125" style="85" bestFit="1" customWidth="1"/>
    <col min="337" max="337" width="16.625" style="85" bestFit="1" customWidth="1"/>
    <col min="338" max="338" width="0" style="85" hidden="1"/>
    <col min="339" max="339" width="10.125" style="85" bestFit="1" customWidth="1"/>
    <col min="340" max="340" width="16.625" style="85" bestFit="1" customWidth="1"/>
    <col min="341" max="341" width="0" style="85" hidden="1"/>
    <col min="342" max="342" width="10.125" style="85" bestFit="1" customWidth="1"/>
    <col min="343" max="343" width="16.625" style="85" bestFit="1" customWidth="1"/>
    <col min="344" max="344" width="0" style="85" hidden="1"/>
    <col min="345" max="345" width="10.125" style="85" bestFit="1" customWidth="1"/>
    <col min="346" max="346" width="16.625" style="85" bestFit="1" customWidth="1"/>
    <col min="347" max="347" width="0" style="85" hidden="1"/>
    <col min="348" max="348" width="10.125" style="85" bestFit="1" customWidth="1"/>
    <col min="349" max="349" width="16.625" style="85" bestFit="1" customWidth="1"/>
    <col min="350" max="350" width="0" style="85" hidden="1"/>
    <col min="351" max="351" width="10.125" style="85" bestFit="1" customWidth="1"/>
    <col min="352" max="352" width="16.625" style="85" bestFit="1" customWidth="1"/>
    <col min="353" max="353" width="0" style="85" hidden="1"/>
    <col min="354" max="354" width="10.125" style="85" bestFit="1" customWidth="1"/>
    <col min="355" max="355" width="16.625" style="85" bestFit="1" customWidth="1"/>
    <col min="356" max="356" width="0" style="85" hidden="1"/>
    <col min="357" max="357" width="10.125" style="85" bestFit="1" customWidth="1"/>
    <col min="358" max="358" width="16.625" style="85" bestFit="1" customWidth="1"/>
    <col min="359" max="359" width="0" style="85" hidden="1"/>
    <col min="360" max="360" width="10.125" style="85" bestFit="1" customWidth="1"/>
    <col min="361" max="361" width="16.625" style="85" bestFit="1" customWidth="1"/>
    <col min="362" max="362" width="0" style="85" hidden="1"/>
    <col min="363" max="363" width="10.125" style="85" bestFit="1" customWidth="1"/>
    <col min="364" max="364" width="16.625" style="85" bestFit="1" customWidth="1"/>
    <col min="365" max="365" width="0" style="85" hidden="1"/>
    <col min="366" max="366" width="10.125" style="85" bestFit="1" customWidth="1"/>
    <col min="367" max="367" width="16.625" style="85" bestFit="1" customWidth="1"/>
    <col min="368" max="368" width="0" style="85" hidden="1"/>
    <col min="369" max="369" width="10.125" style="85" bestFit="1" customWidth="1"/>
    <col min="370" max="370" width="16.625" style="85" bestFit="1" customWidth="1"/>
    <col min="371" max="371" width="0" style="85" hidden="1"/>
    <col min="372" max="372" width="10.125" style="85" bestFit="1" customWidth="1"/>
    <col min="373" max="373" width="16.625" style="85" bestFit="1" customWidth="1"/>
    <col min="374" max="374" width="0" style="85" hidden="1"/>
    <col min="375" max="375" width="10.125" style="85" bestFit="1" customWidth="1"/>
    <col min="376" max="376" width="16.625" style="85" bestFit="1" customWidth="1"/>
    <col min="377" max="377" width="0" style="85" hidden="1"/>
    <col min="378" max="378" width="10.125" style="85" bestFit="1" customWidth="1"/>
    <col min="379" max="379" width="16.625" style="85" bestFit="1" customWidth="1"/>
    <col min="380" max="380" width="0" style="85" hidden="1"/>
    <col min="381" max="381" width="10.125" style="85" bestFit="1" customWidth="1"/>
    <col min="382" max="382" width="16.625" style="85" bestFit="1" customWidth="1"/>
    <col min="383" max="383" width="0" style="85" hidden="1"/>
    <col min="384" max="384" width="10.125" style="85" bestFit="1" customWidth="1"/>
    <col min="385" max="385" width="16.625" style="85" bestFit="1" customWidth="1"/>
    <col min="386" max="386" width="0" style="85" hidden="1"/>
    <col min="387" max="387" width="10.125" style="85" bestFit="1" customWidth="1"/>
    <col min="388" max="388" width="16.625" style="85" bestFit="1" customWidth="1"/>
    <col min="389" max="389" width="0" style="85" hidden="1"/>
    <col min="390" max="390" width="10.125" style="85" bestFit="1" customWidth="1"/>
    <col min="391" max="391" width="16.625" style="85" bestFit="1" customWidth="1"/>
    <col min="392" max="392" width="0" style="85" hidden="1"/>
    <col min="393" max="393" width="10.125" style="85" bestFit="1" customWidth="1"/>
    <col min="394" max="394" width="16.625" style="85" bestFit="1" customWidth="1"/>
    <col min="395" max="395" width="0" style="85" hidden="1"/>
    <col min="396" max="396" width="10.125" style="85" bestFit="1" customWidth="1"/>
    <col min="397" max="397" width="16.625" style="85" bestFit="1" customWidth="1"/>
    <col min="398" max="398" width="0" style="85" hidden="1"/>
    <col min="399" max="399" width="10.125" style="85" bestFit="1" customWidth="1"/>
    <col min="400" max="400" width="16.625" style="85" bestFit="1" customWidth="1"/>
    <col min="401" max="401" width="0" style="85" hidden="1"/>
    <col min="402" max="402" width="10.125" style="85" bestFit="1" customWidth="1"/>
    <col min="403" max="403" width="16.625" style="85" bestFit="1" customWidth="1"/>
    <col min="404" max="404" width="0" style="85" hidden="1"/>
    <col min="405" max="405" width="10.125" style="85" bestFit="1" customWidth="1"/>
    <col min="406" max="406" width="16.625" style="85" bestFit="1" customWidth="1"/>
    <col min="407" max="407" width="0" style="85" hidden="1"/>
    <col min="408" max="408" width="10.125" style="85" bestFit="1" customWidth="1"/>
    <col min="409" max="409" width="16.625" style="85" bestFit="1" customWidth="1"/>
    <col min="410" max="410" width="0" style="85" hidden="1"/>
    <col min="411" max="411" width="10.125" style="85" bestFit="1" customWidth="1"/>
    <col min="412" max="412" width="16.625" style="85" bestFit="1" customWidth="1"/>
    <col min="413" max="413" width="0" style="85" hidden="1"/>
    <col min="414" max="414" width="10.125" style="85" bestFit="1" customWidth="1"/>
    <col min="415" max="415" width="16.625" style="85" bestFit="1" customWidth="1"/>
    <col min="416" max="416" width="0" style="85" hidden="1"/>
    <col min="417" max="417" width="10.125" style="85" bestFit="1" customWidth="1"/>
    <col min="418" max="418" width="16.625" style="85" bestFit="1" customWidth="1"/>
    <col min="419" max="419" width="0" style="85" hidden="1"/>
    <col min="420" max="420" width="10.125" style="85" bestFit="1" customWidth="1"/>
    <col min="421" max="421" width="16.625" style="85" bestFit="1" customWidth="1"/>
    <col min="422" max="422" width="0" style="85" hidden="1"/>
    <col min="423" max="423" width="10.125" style="85" bestFit="1" customWidth="1"/>
    <col min="424" max="424" width="16.625" style="85" bestFit="1" customWidth="1"/>
    <col min="425" max="425" width="0" style="85" hidden="1"/>
    <col min="426" max="426" width="10.125" style="85" bestFit="1" customWidth="1"/>
    <col min="427" max="427" width="16.625" style="85" bestFit="1" customWidth="1"/>
    <col min="428" max="428" width="0" style="85" hidden="1"/>
    <col min="429" max="429" width="10.125" style="85" bestFit="1" customWidth="1"/>
    <col min="430" max="430" width="16.625" style="85" bestFit="1" customWidth="1"/>
    <col min="431" max="431" width="0" style="85" hidden="1"/>
    <col min="432" max="432" width="10.125" style="85" bestFit="1" customWidth="1"/>
    <col min="433" max="433" width="16.625" style="85" bestFit="1" customWidth="1"/>
    <col min="434" max="434" width="0" style="85" hidden="1"/>
    <col min="435" max="435" width="10.125" style="85" bestFit="1" customWidth="1"/>
    <col min="436" max="436" width="16.625" style="85" bestFit="1" customWidth="1"/>
    <col min="437" max="437" width="0" style="85" hidden="1"/>
    <col min="438" max="438" width="10.125" style="85" bestFit="1" customWidth="1"/>
    <col min="439" max="439" width="16.625" style="85" bestFit="1" customWidth="1"/>
    <col min="440" max="440" width="0" style="85" hidden="1"/>
    <col min="441" max="441" width="10.125" style="85" bestFit="1" customWidth="1"/>
    <col min="442" max="442" width="16.625" style="85" bestFit="1" customWidth="1"/>
    <col min="443" max="443" width="0" style="85" hidden="1"/>
    <col min="444" max="444" width="10.125" style="85" bestFit="1" customWidth="1"/>
    <col min="445" max="445" width="16.625" style="85" bestFit="1" customWidth="1"/>
    <col min="446" max="446" width="0" style="85" hidden="1"/>
    <col min="447" max="447" width="10.125" style="85" bestFit="1" customWidth="1"/>
    <col min="448" max="448" width="16.625" style="85" bestFit="1" customWidth="1"/>
    <col min="449" max="449" width="0" style="85" hidden="1"/>
    <col min="450" max="450" width="10.125" style="85" bestFit="1" customWidth="1"/>
    <col min="451" max="451" width="16.625" style="85" bestFit="1" customWidth="1"/>
    <col min="452" max="452" width="0" style="85" hidden="1"/>
    <col min="453" max="453" width="10.125" style="85" bestFit="1" customWidth="1"/>
    <col min="454" max="454" width="16.625" style="85" bestFit="1" customWidth="1"/>
    <col min="455" max="455" width="0" style="85" hidden="1"/>
    <col min="456" max="456" width="10.125" style="85" bestFit="1" customWidth="1"/>
    <col min="457" max="457" width="16.625" style="85" bestFit="1" customWidth="1"/>
    <col min="458" max="458" width="0" style="85" hidden="1"/>
    <col min="459" max="459" width="10.125" style="85" bestFit="1" customWidth="1"/>
    <col min="460" max="460" width="16.625" style="85" bestFit="1" customWidth="1"/>
    <col min="461" max="461" width="0" style="85" hidden="1"/>
    <col min="462" max="462" width="10.125" style="85" bestFit="1" customWidth="1"/>
    <col min="463" max="463" width="16.625" style="85" bestFit="1" customWidth="1"/>
    <col min="464" max="464" width="0" style="85" hidden="1"/>
    <col min="465" max="465" width="10.125" style="85" bestFit="1" customWidth="1"/>
    <col min="466" max="466" width="16.625" style="85" bestFit="1" customWidth="1"/>
    <col min="467" max="467" width="0" style="85" hidden="1"/>
    <col min="468" max="468" width="10.125" style="85" bestFit="1" customWidth="1"/>
    <col min="469" max="469" width="16.625" style="85" bestFit="1" customWidth="1"/>
    <col min="470" max="470" width="0" style="85" hidden="1"/>
    <col min="471" max="471" width="10.125" style="85" bestFit="1" customWidth="1"/>
    <col min="472" max="472" width="16.625" style="85" bestFit="1" customWidth="1"/>
    <col min="473" max="473" width="0" style="85" hidden="1"/>
    <col min="474" max="474" width="10.125" style="85" bestFit="1" customWidth="1"/>
    <col min="475" max="475" width="16.625" style="85" bestFit="1" customWidth="1"/>
    <col min="476" max="476" width="0" style="85" hidden="1"/>
    <col min="477" max="477" width="10.125" style="85" bestFit="1" customWidth="1"/>
    <col min="478" max="478" width="16.625" style="85" bestFit="1" customWidth="1"/>
    <col min="479" max="479" width="0" style="85" hidden="1"/>
    <col min="480" max="480" width="10.125" style="85" bestFit="1" customWidth="1"/>
    <col min="481" max="481" width="16.625" style="85" bestFit="1" customWidth="1"/>
    <col min="482" max="482" width="0" style="85" hidden="1"/>
    <col min="483" max="483" width="10.125" style="85" bestFit="1" customWidth="1"/>
    <col min="484" max="484" width="16.625" style="85" bestFit="1" customWidth="1"/>
    <col min="485" max="485" width="0" style="85" hidden="1"/>
    <col min="486" max="486" width="10.125" style="85" bestFit="1" customWidth="1"/>
    <col min="487" max="487" width="16.625" style="85" bestFit="1" customWidth="1"/>
    <col min="488" max="488" width="0" style="85" hidden="1"/>
    <col min="489" max="489" width="10.125" style="85" bestFit="1" customWidth="1"/>
    <col min="490" max="490" width="16.625" style="85" bestFit="1" customWidth="1"/>
    <col min="491" max="491" width="0" style="85" hidden="1"/>
    <col min="492" max="492" width="10.125" style="85" bestFit="1" customWidth="1"/>
    <col min="493" max="493" width="16.625" style="85" bestFit="1" customWidth="1"/>
    <col min="494" max="494" width="0" style="85" hidden="1"/>
    <col min="495" max="495" width="10.125" style="85" bestFit="1" customWidth="1"/>
    <col min="496" max="496" width="16.625" style="85" bestFit="1" customWidth="1"/>
    <col min="497" max="497" width="0" style="85" hidden="1"/>
    <col min="498" max="498" width="10.125" style="85" bestFit="1" customWidth="1"/>
    <col min="499" max="499" width="16.625" style="85" bestFit="1" customWidth="1"/>
    <col min="500" max="500" width="0" style="85" hidden="1"/>
    <col min="501" max="501" width="10.125" style="85" bestFit="1" customWidth="1"/>
    <col min="502" max="502" width="16.625" style="85" bestFit="1" customWidth="1"/>
    <col min="503" max="503" width="0" style="85" hidden="1"/>
    <col min="504" max="504" width="10.125" style="85" bestFit="1" customWidth="1"/>
    <col min="505" max="505" width="16.625" style="85" bestFit="1" customWidth="1"/>
    <col min="506" max="506" width="0" style="85" hidden="1"/>
    <col min="507" max="507" width="10.125" style="85" bestFit="1" customWidth="1"/>
    <col min="508" max="508" width="16.625" style="85" bestFit="1" customWidth="1"/>
    <col min="509" max="509" width="0" style="85" hidden="1"/>
    <col min="510" max="510" width="10.125" style="85" bestFit="1" customWidth="1"/>
    <col min="511" max="511" width="16.625" style="85" bestFit="1" customWidth="1"/>
    <col min="512" max="512" width="0" style="85" hidden="1"/>
    <col min="513" max="513" width="10.125" style="85" bestFit="1" customWidth="1"/>
    <col min="514" max="514" width="16.625" style="85" bestFit="1" customWidth="1"/>
    <col min="515" max="515" width="0" style="85" hidden="1"/>
    <col min="516" max="516" width="10.125" style="85" bestFit="1" customWidth="1"/>
    <col min="517" max="517" width="16.625" style="85" bestFit="1" customWidth="1"/>
    <col min="518" max="518" width="0" style="85" hidden="1"/>
    <col min="519" max="519" width="10.125" style="85" bestFit="1" customWidth="1"/>
    <col min="520" max="520" width="16.625" style="85" bestFit="1" customWidth="1"/>
    <col min="521" max="521" width="0" style="85" hidden="1"/>
    <col min="522" max="522" width="10.125" style="85" bestFit="1" customWidth="1"/>
    <col min="523" max="523" width="16.625" style="85" bestFit="1" customWidth="1"/>
    <col min="524" max="524" width="0" style="85" hidden="1"/>
    <col min="525" max="525" width="10.125" style="85" bestFit="1" customWidth="1"/>
    <col min="526" max="526" width="16.625" style="85" bestFit="1" customWidth="1"/>
    <col min="527" max="527" width="0" style="85" hidden="1"/>
    <col min="528" max="528" width="10.125" style="85" bestFit="1" customWidth="1"/>
    <col min="529" max="529" width="16.625" style="85" bestFit="1" customWidth="1"/>
    <col min="530" max="530" width="0" style="85" hidden="1"/>
    <col min="531" max="531" width="10.125" style="85" bestFit="1" customWidth="1"/>
    <col min="532" max="532" width="16.625" style="85" bestFit="1" customWidth="1"/>
    <col min="533" max="533" width="0" style="85" hidden="1"/>
    <col min="534" max="534" width="10.125" style="85" bestFit="1" customWidth="1"/>
    <col min="535" max="535" width="16.625" style="85" bestFit="1" customWidth="1"/>
    <col min="536" max="536" width="0" style="85" hidden="1"/>
    <col min="537" max="537" width="10.125" style="85" bestFit="1" customWidth="1"/>
    <col min="538" max="538" width="16.625" style="85" bestFit="1" customWidth="1"/>
    <col min="539" max="539" width="0" style="85" hidden="1"/>
    <col min="540" max="540" width="10.125" style="85" bestFit="1" customWidth="1"/>
    <col min="541" max="541" width="16.625" style="85" bestFit="1" customWidth="1"/>
    <col min="542" max="542" width="0" style="85" hidden="1"/>
    <col min="543" max="543" width="10.125" style="85" bestFit="1" customWidth="1"/>
    <col min="544" max="544" width="16.625" style="85" bestFit="1" customWidth="1"/>
    <col min="545" max="545" width="0" style="85" hidden="1"/>
    <col min="546" max="546" width="10.125" style="85" bestFit="1" customWidth="1"/>
    <col min="547" max="547" width="16.625" style="85" bestFit="1" customWidth="1"/>
    <col min="548" max="548" width="0" style="85" hidden="1"/>
    <col min="549" max="549" width="10.125" style="85" bestFit="1" customWidth="1"/>
    <col min="550" max="550" width="16.625" style="85" bestFit="1" customWidth="1"/>
    <col min="551" max="551" width="0" style="85" hidden="1"/>
    <col min="552" max="552" width="10.125" style="85" bestFit="1" customWidth="1"/>
    <col min="553" max="553" width="16.625" style="85" bestFit="1" customWidth="1"/>
    <col min="554" max="554" width="0" style="85" hidden="1"/>
    <col min="555" max="555" width="10.125" style="85" bestFit="1" customWidth="1"/>
    <col min="556" max="556" width="16.625" style="85" bestFit="1" customWidth="1"/>
    <col min="557" max="557" width="0" style="85" hidden="1"/>
    <col min="558" max="558" width="10.125" style="85" bestFit="1" customWidth="1"/>
    <col min="559" max="559" width="16.625" style="85" bestFit="1" customWidth="1"/>
    <col min="560" max="560" width="0" style="85" hidden="1"/>
    <col min="561" max="561" width="10.125" style="85" bestFit="1" customWidth="1"/>
    <col min="562" max="562" width="16.625" style="85" bestFit="1" customWidth="1"/>
    <col min="563" max="563" width="0" style="85" hidden="1"/>
    <col min="564" max="564" width="10.125" style="85" bestFit="1" customWidth="1"/>
    <col min="565" max="565" width="16.625" style="85" bestFit="1" customWidth="1"/>
    <col min="566" max="566" width="0" style="85" hidden="1"/>
    <col min="567" max="567" width="10.125" style="85" bestFit="1" customWidth="1"/>
    <col min="568" max="568" width="16.625" style="85" bestFit="1" customWidth="1"/>
    <col min="569" max="569" width="0" style="85" hidden="1"/>
    <col min="570" max="570" width="10.125" style="85" bestFit="1" customWidth="1"/>
    <col min="571" max="571" width="16.625" style="85" bestFit="1" customWidth="1"/>
    <col min="572" max="572" width="0" style="85" hidden="1"/>
    <col min="573" max="573" width="10.125" style="85" bestFit="1" customWidth="1"/>
    <col min="574" max="574" width="16.625" style="85" bestFit="1" customWidth="1"/>
    <col min="575" max="575" width="0" style="85" hidden="1"/>
    <col min="576" max="576" width="10.125" style="85" bestFit="1" customWidth="1"/>
    <col min="577" max="577" width="16.625" style="85" bestFit="1" customWidth="1"/>
    <col min="578" max="578" width="0" style="85" hidden="1"/>
    <col min="579" max="579" width="10.125" style="85" bestFit="1" customWidth="1"/>
    <col min="580" max="580" width="16.625" style="85" bestFit="1" customWidth="1"/>
    <col min="581" max="581" width="0" style="85" hidden="1"/>
    <col min="582" max="582" width="10.125" style="85" bestFit="1" customWidth="1"/>
    <col min="583" max="583" width="16.625" style="85" bestFit="1" customWidth="1"/>
    <col min="584" max="584" width="0" style="85" hidden="1"/>
    <col min="585" max="585" width="10.125" style="85" bestFit="1" customWidth="1"/>
    <col min="586" max="586" width="16.625" style="85" bestFit="1" customWidth="1"/>
    <col min="587" max="587" width="0" style="85" hidden="1"/>
    <col min="588" max="588" width="10.125" style="85" bestFit="1" customWidth="1"/>
    <col min="589" max="589" width="16.625" style="85" bestFit="1" customWidth="1"/>
    <col min="590" max="590" width="0" style="85" hidden="1"/>
    <col min="591" max="591" width="10.125" style="85" bestFit="1" customWidth="1"/>
    <col min="592" max="592" width="16.625" style="85" bestFit="1" customWidth="1"/>
    <col min="593" max="593" width="0" style="85" hidden="1"/>
    <col min="594" max="594" width="10.125" style="85" bestFit="1" customWidth="1"/>
    <col min="595" max="595" width="16.625" style="85" bestFit="1" customWidth="1"/>
    <col min="596" max="596" width="0" style="85" hidden="1"/>
    <col min="597" max="597" width="10.125" style="85" bestFit="1" customWidth="1"/>
    <col min="598" max="598" width="16.625" style="85" bestFit="1" customWidth="1"/>
    <col min="599" max="599" width="0" style="85" hidden="1"/>
    <col min="600" max="600" width="10.125" style="85" bestFit="1" customWidth="1"/>
    <col min="601" max="601" width="16.625" style="85" bestFit="1" customWidth="1"/>
    <col min="602" max="602" width="0" style="85" hidden="1"/>
    <col min="603" max="603" width="10.125" style="85" bestFit="1" customWidth="1"/>
    <col min="604" max="604" width="16.625" style="85" bestFit="1" customWidth="1"/>
    <col min="605" max="605" width="0" style="85" hidden="1"/>
    <col min="606" max="606" width="10.125" style="85" bestFit="1" customWidth="1"/>
    <col min="607" max="607" width="16.625" style="85" bestFit="1" customWidth="1"/>
    <col min="608" max="608" width="0" style="85" hidden="1"/>
    <col min="609" max="609" width="10.125" style="85" bestFit="1" customWidth="1"/>
    <col min="610" max="610" width="16.625" style="85" bestFit="1" customWidth="1"/>
    <col min="611" max="611" width="0" style="85" hidden="1"/>
    <col min="612" max="612" width="10.125" style="85" bestFit="1" customWidth="1"/>
    <col min="613" max="613" width="16.625" style="85" bestFit="1" customWidth="1"/>
    <col min="614" max="614" width="0" style="85" hidden="1"/>
    <col min="615" max="615" width="10.125" style="85" bestFit="1" customWidth="1"/>
    <col min="616" max="616" width="16.625" style="85" bestFit="1" customWidth="1"/>
    <col min="617" max="617" width="0" style="85" hidden="1"/>
    <col min="618" max="618" width="10.125" style="85" bestFit="1" customWidth="1"/>
    <col min="619" max="619" width="16.625" style="85" bestFit="1" customWidth="1"/>
    <col min="620" max="620" width="0" style="85" hidden="1"/>
    <col min="621" max="621" width="10.125" style="85" bestFit="1" customWidth="1"/>
    <col min="622" max="622" width="16.625" style="85" bestFit="1" customWidth="1"/>
    <col min="623" max="623" width="0" style="85" hidden="1"/>
    <col min="624" max="624" width="10.125" style="85" bestFit="1" customWidth="1"/>
    <col min="625" max="625" width="16.625" style="85" bestFit="1" customWidth="1"/>
    <col min="626" max="626" width="0" style="85" hidden="1"/>
    <col min="627" max="627" width="10.125" style="85" bestFit="1" customWidth="1"/>
    <col min="628" max="628" width="16.625" style="85" bestFit="1" customWidth="1"/>
    <col min="629" max="629" width="0" style="85" hidden="1"/>
    <col min="630" max="630" width="10.125" style="85" bestFit="1" customWidth="1"/>
    <col min="631" max="631" width="16.625" style="85" bestFit="1" customWidth="1"/>
    <col min="632" max="632" width="0" style="85" hidden="1"/>
    <col min="633" max="633" width="10.125" style="85" bestFit="1" customWidth="1"/>
    <col min="634" max="634" width="16.625" style="85" bestFit="1" customWidth="1"/>
    <col min="635" max="635" width="0" style="85" hidden="1"/>
    <col min="636" max="636" width="10.125" style="85" bestFit="1" customWidth="1"/>
    <col min="637" max="637" width="16.625" style="85" bestFit="1" customWidth="1"/>
    <col min="638" max="638" width="0" style="85" hidden="1"/>
    <col min="639" max="639" width="10.125" style="85" bestFit="1" customWidth="1"/>
    <col min="640" max="640" width="16.625" style="85" bestFit="1" customWidth="1"/>
    <col min="641" max="641" width="0" style="85" hidden="1"/>
    <col min="642" max="642" width="10.125" style="85" bestFit="1" customWidth="1"/>
    <col min="643" max="643" width="16.625" style="85" bestFit="1" customWidth="1"/>
    <col min="644" max="644" width="0" style="85" hidden="1"/>
    <col min="645" max="645" width="10.125" style="85" bestFit="1" customWidth="1"/>
    <col min="646" max="646" width="16.625" style="85" bestFit="1" customWidth="1"/>
    <col min="647" max="647" width="0" style="85" hidden="1"/>
    <col min="648" max="648" width="10.125" style="85" bestFit="1" customWidth="1"/>
    <col min="649" max="649" width="16.625" style="85" bestFit="1" customWidth="1"/>
    <col min="650" max="650" width="0" style="85" hidden="1"/>
    <col min="651" max="651" width="10.125" style="85" bestFit="1" customWidth="1"/>
    <col min="652" max="652" width="16.625" style="85" bestFit="1" customWidth="1"/>
    <col min="653" max="653" width="0" style="85" hidden="1"/>
    <col min="654" max="654" width="10.125" style="85" bestFit="1" customWidth="1"/>
    <col min="655" max="655" width="16.625" style="85" bestFit="1" customWidth="1"/>
    <col min="656" max="656" width="0" style="85" hidden="1"/>
    <col min="657" max="657" width="10.125" style="85" bestFit="1" customWidth="1"/>
    <col min="658" max="658" width="16.625" style="85" bestFit="1" customWidth="1"/>
    <col min="659" max="659" width="0" style="85" hidden="1"/>
    <col min="660" max="660" width="10.125" style="85" bestFit="1" customWidth="1"/>
    <col min="661" max="661" width="16.625" style="85" bestFit="1" customWidth="1"/>
    <col min="662" max="662" width="0" style="85" hidden="1"/>
    <col min="663" max="663" width="10.125" style="85" bestFit="1" customWidth="1"/>
    <col min="664" max="664" width="16.625" style="85" bestFit="1" customWidth="1"/>
    <col min="665" max="665" width="0" style="85" hidden="1"/>
    <col min="666" max="666" width="10.125" style="85" bestFit="1" customWidth="1"/>
    <col min="667" max="667" width="16.625" style="85" bestFit="1" customWidth="1"/>
    <col min="668" max="668" width="0" style="85" hidden="1"/>
    <col min="669" max="669" width="10.125" style="85" bestFit="1" customWidth="1"/>
    <col min="670" max="670" width="16.625" style="85" bestFit="1" customWidth="1"/>
    <col min="671" max="671" width="0" style="85" hidden="1"/>
    <col min="672" max="672" width="10.125" style="85" bestFit="1" customWidth="1"/>
    <col min="673" max="673" width="16.625" style="85" bestFit="1" customWidth="1"/>
    <col min="674" max="674" width="0" style="85" hidden="1"/>
    <col min="675" max="675" width="10.125" style="85" bestFit="1" customWidth="1"/>
    <col min="676" max="676" width="16.625" style="85" bestFit="1" customWidth="1"/>
    <col min="677" max="677" width="0" style="85" hidden="1"/>
    <col min="678" max="678" width="10.125" style="85" bestFit="1" customWidth="1"/>
    <col min="679" max="679" width="16.625" style="85" bestFit="1" customWidth="1"/>
    <col min="680" max="680" width="0" style="85" hidden="1"/>
    <col min="681" max="681" width="10.125" style="85" bestFit="1" customWidth="1"/>
    <col min="682" max="682" width="16.625" style="85" bestFit="1" customWidth="1"/>
    <col min="683" max="683" width="0" style="85" hidden="1"/>
    <col min="684" max="684" width="10.125" style="85" bestFit="1" customWidth="1"/>
    <col min="685" max="685" width="16.625" style="85" bestFit="1" customWidth="1"/>
    <col min="686" max="686" width="0" style="85" hidden="1"/>
    <col min="687" max="687" width="10.125" style="85" bestFit="1" customWidth="1"/>
    <col min="688" max="688" width="16.625" style="85" bestFit="1" customWidth="1"/>
    <col min="689" max="689" width="0" style="85" hidden="1"/>
    <col min="690" max="690" width="10.125" style="85" bestFit="1" customWidth="1"/>
    <col min="691" max="691" width="16.625" style="85" bestFit="1" customWidth="1"/>
    <col min="692" max="692" width="0" style="85" hidden="1"/>
    <col min="693" max="693" width="10.125" style="85" bestFit="1" customWidth="1"/>
    <col min="694" max="694" width="16.625" style="85" bestFit="1" customWidth="1"/>
    <col min="695" max="695" width="0" style="85" hidden="1"/>
    <col min="696" max="696" width="10.125" style="85" bestFit="1" customWidth="1"/>
    <col min="697" max="697" width="16.625" style="85" bestFit="1" customWidth="1"/>
    <col min="698" max="698" width="0" style="85" hidden="1"/>
    <col min="699" max="699" width="10.125" style="85" bestFit="1" customWidth="1"/>
    <col min="700" max="700" width="16.625" style="85" bestFit="1" customWidth="1"/>
    <col min="701" max="701" width="0" style="85" hidden="1"/>
    <col min="702" max="702" width="10.125" style="85" bestFit="1" customWidth="1"/>
    <col min="703" max="703" width="16.625" style="85" bestFit="1" customWidth="1"/>
    <col min="704" max="704" width="0" style="85" hidden="1"/>
    <col min="705" max="705" width="10.125" style="85" bestFit="1" customWidth="1"/>
    <col min="706" max="706" width="16.625" style="85" bestFit="1" customWidth="1"/>
    <col min="707" max="707" width="0" style="85" hidden="1"/>
    <col min="708" max="708" width="10.125" style="85" bestFit="1" customWidth="1"/>
    <col min="709" max="709" width="16.625" style="85" bestFit="1" customWidth="1"/>
    <col min="710" max="710" width="0" style="85" hidden="1"/>
    <col min="711" max="711" width="10.125" style="85" bestFit="1" customWidth="1"/>
    <col min="712" max="712" width="16.625" style="85" bestFit="1" customWidth="1"/>
    <col min="713" max="713" width="0" style="85" hidden="1"/>
    <col min="714" max="714" width="10.125" style="85" bestFit="1" customWidth="1"/>
    <col min="715" max="715" width="16.625" style="85" bestFit="1" customWidth="1"/>
    <col min="716" max="716" width="0" style="85" hidden="1"/>
    <col min="717" max="717" width="10.125" style="85" bestFit="1" customWidth="1"/>
    <col min="718" max="718" width="16.625" style="85" bestFit="1" customWidth="1"/>
    <col min="719" max="719" width="0" style="85" hidden="1"/>
    <col min="720" max="720" width="10.125" style="85" bestFit="1" customWidth="1"/>
    <col min="721" max="721" width="16.625" style="85" bestFit="1" customWidth="1"/>
    <col min="722" max="722" width="0" style="85" hidden="1"/>
    <col min="723" max="723" width="10.125" style="85" bestFit="1" customWidth="1"/>
    <col min="724" max="724" width="16.625" style="85" bestFit="1" customWidth="1"/>
    <col min="725" max="725" width="0" style="85" hidden="1"/>
    <col min="726" max="726" width="10.125" style="85" bestFit="1" customWidth="1"/>
    <col min="727" max="727" width="16.625" style="85" bestFit="1" customWidth="1"/>
    <col min="728" max="728" width="0" style="85" hidden="1"/>
    <col min="729" max="729" width="10.125" style="85" bestFit="1" customWidth="1"/>
    <col min="730" max="730" width="16.625" style="85" bestFit="1" customWidth="1"/>
    <col min="731" max="731" width="0" style="85" hidden="1"/>
    <col min="732" max="732" width="10.125" style="85" bestFit="1" customWidth="1"/>
    <col min="733" max="733" width="16.625" style="85" bestFit="1" customWidth="1"/>
    <col min="734" max="734" width="0" style="85" hidden="1"/>
    <col min="735" max="735" width="10.125" style="85" bestFit="1" customWidth="1"/>
    <col min="736" max="736" width="16.625" style="85" bestFit="1" customWidth="1"/>
    <col min="737" max="737" width="0" style="85" hidden="1"/>
    <col min="738" max="738" width="10.125" style="85" bestFit="1" customWidth="1"/>
    <col min="739" max="739" width="16.625" style="85" bestFit="1" customWidth="1"/>
    <col min="740" max="740" width="0" style="85" hidden="1"/>
    <col min="741" max="741" width="10.125" style="85" bestFit="1" customWidth="1"/>
    <col min="742" max="742" width="16.625" style="85" bestFit="1" customWidth="1"/>
    <col min="743" max="743" width="0" style="85" hidden="1"/>
    <col min="744" max="744" width="10.125" style="85" bestFit="1" customWidth="1"/>
    <col min="745" max="745" width="16.625" style="85" bestFit="1" customWidth="1"/>
    <col min="746" max="746" width="0" style="85" hidden="1"/>
    <col min="747" max="747" width="10.125" style="85" bestFit="1" customWidth="1"/>
    <col min="748" max="748" width="16.625" style="85" bestFit="1" customWidth="1"/>
    <col min="749" max="749" width="0" style="85" hidden="1"/>
    <col min="750" max="750" width="10.125" style="85" bestFit="1" customWidth="1"/>
    <col min="751" max="751" width="16.625" style="85" bestFit="1" customWidth="1"/>
    <col min="752" max="752" width="0" style="85" hidden="1"/>
    <col min="753" max="753" width="10.125" style="85" bestFit="1" customWidth="1"/>
    <col min="754" max="754" width="16.625" style="85" bestFit="1" customWidth="1"/>
    <col min="755" max="755" width="0" style="85" hidden="1"/>
    <col min="756" max="756" width="10.125" style="85" bestFit="1" customWidth="1"/>
    <col min="757" max="757" width="16.625" style="85" bestFit="1" customWidth="1"/>
    <col min="758" max="758" width="0" style="85" hidden="1"/>
    <col min="759" max="759" width="10.125" style="85" bestFit="1" customWidth="1"/>
    <col min="760" max="760" width="16.625" style="85" bestFit="1" customWidth="1"/>
    <col min="761" max="761" width="0" style="85" hidden="1"/>
    <col min="762" max="762" width="10.125" style="85" bestFit="1" customWidth="1"/>
    <col min="763" max="763" width="16.625" style="85" bestFit="1" customWidth="1"/>
    <col min="764" max="764" width="0" style="85" hidden="1"/>
    <col min="765" max="765" width="10.125" style="85" bestFit="1" customWidth="1"/>
    <col min="766" max="766" width="16.625" style="85" bestFit="1" customWidth="1"/>
    <col min="767" max="767" width="0" style="85" hidden="1"/>
    <col min="768" max="768" width="10.125" style="85" bestFit="1" customWidth="1"/>
    <col min="769" max="769" width="16.625" style="85" bestFit="1" customWidth="1"/>
    <col min="770" max="770" width="0" style="85" hidden="1"/>
    <col min="771" max="771" width="10.125" style="85" bestFit="1" customWidth="1"/>
    <col min="772" max="772" width="16.625" style="85" bestFit="1" customWidth="1"/>
    <col min="773" max="773" width="0" style="85" hidden="1"/>
    <col min="774" max="774" width="10.125" style="85" bestFit="1" customWidth="1"/>
    <col min="775" max="775" width="16.625" style="85" bestFit="1" customWidth="1"/>
    <col min="776" max="776" width="0" style="85" hidden="1"/>
    <col min="777" max="777" width="10.125" style="85" bestFit="1" customWidth="1"/>
    <col min="778" max="778" width="16.625" style="85" bestFit="1" customWidth="1"/>
    <col min="779" max="779" width="0" style="85" hidden="1"/>
    <col min="780" max="780" width="10.125" style="85" bestFit="1" customWidth="1"/>
    <col min="781" max="781" width="16.625" style="85" bestFit="1" customWidth="1"/>
    <col min="782" max="782" width="0" style="85" hidden="1"/>
    <col min="783" max="783" width="10.125" style="85" bestFit="1" customWidth="1"/>
    <col min="784" max="784" width="16.625" style="85" bestFit="1" customWidth="1"/>
    <col min="785" max="785" width="0" style="85" hidden="1"/>
    <col min="786" max="786" width="10.125" style="85" bestFit="1" customWidth="1"/>
    <col min="787" max="787" width="16.625" style="85" bestFit="1" customWidth="1"/>
    <col min="788" max="788" width="0" style="85" hidden="1"/>
    <col min="789" max="789" width="10.125" style="85" bestFit="1" customWidth="1"/>
    <col min="790" max="790" width="16.625" style="85" bestFit="1" customWidth="1"/>
    <col min="791" max="791" width="0" style="85" hidden="1"/>
    <col min="792" max="792" width="10.125" style="85" bestFit="1" customWidth="1"/>
    <col min="793" max="793" width="16.625" style="85" bestFit="1" customWidth="1"/>
    <col min="794" max="794" width="0" style="85" hidden="1"/>
    <col min="795" max="795" width="10.125" style="85" bestFit="1" customWidth="1"/>
    <col min="796" max="796" width="16.625" style="85" bestFit="1" customWidth="1"/>
    <col min="797" max="797" width="0" style="85" hidden="1"/>
    <col min="798" max="798" width="10.125" style="85" bestFit="1" customWidth="1"/>
    <col min="799" max="799" width="16.625" style="85" bestFit="1" customWidth="1"/>
    <col min="800" max="800" width="0" style="85" hidden="1"/>
    <col min="801" max="801" width="10.125" style="85" bestFit="1" customWidth="1"/>
    <col min="802" max="802" width="16.625" style="85" bestFit="1" customWidth="1"/>
    <col min="803" max="803" width="0" style="85" hidden="1"/>
    <col min="804" max="804" width="10.125" style="85" bestFit="1" customWidth="1"/>
    <col min="805" max="805" width="16.625" style="85" bestFit="1" customWidth="1"/>
    <col min="806" max="806" width="0" style="85" hidden="1"/>
    <col min="807" max="807" width="10.125" style="85" bestFit="1" customWidth="1"/>
    <col min="808" max="808" width="16.625" style="85" bestFit="1" customWidth="1"/>
    <col min="809" max="809" width="0" style="85" hidden="1"/>
    <col min="810" max="810" width="10.125" style="85" bestFit="1" customWidth="1"/>
    <col min="811" max="811" width="16.625" style="85" bestFit="1" customWidth="1"/>
    <col min="812" max="812" width="0" style="85" hidden="1"/>
    <col min="813" max="813" width="10.125" style="85" bestFit="1" customWidth="1"/>
    <col min="814" max="814" width="16.625" style="85" bestFit="1" customWidth="1"/>
    <col min="815" max="815" width="0" style="85" hidden="1"/>
    <col min="816" max="816" width="10.125" style="85" bestFit="1" customWidth="1"/>
    <col min="817" max="817" width="16.625" style="85" bestFit="1" customWidth="1"/>
    <col min="818" max="818" width="0" style="85" hidden="1"/>
    <col min="819" max="819" width="10.125" style="85" bestFit="1" customWidth="1"/>
    <col min="820" max="820" width="16.625" style="85" bestFit="1" customWidth="1"/>
    <col min="821" max="821" width="0" style="85" hidden="1"/>
    <col min="822" max="822" width="10.125" style="85" bestFit="1" customWidth="1"/>
    <col min="823" max="823" width="16.625" style="85" bestFit="1" customWidth="1"/>
    <col min="824" max="824" width="0" style="85" hidden="1"/>
    <col min="825" max="825" width="10.125" style="85" bestFit="1" customWidth="1"/>
    <col min="826" max="826" width="16.625" style="85" bestFit="1" customWidth="1"/>
    <col min="827" max="827" width="0" style="85" hidden="1"/>
    <col min="828" max="828" width="10.125" style="85" bestFit="1" customWidth="1"/>
    <col min="829" max="829" width="16.625" style="85" bestFit="1" customWidth="1"/>
    <col min="830" max="830" width="0" style="85" hidden="1"/>
    <col min="831" max="831" width="10.125" style="85" bestFit="1" customWidth="1"/>
    <col min="832" max="832" width="16.625" style="85" bestFit="1" customWidth="1"/>
    <col min="833" max="833" width="0" style="85" hidden="1"/>
    <col min="834" max="834" width="10.125" style="85" bestFit="1" customWidth="1"/>
    <col min="835" max="835" width="16.625" style="85" bestFit="1" customWidth="1"/>
    <col min="836" max="836" width="0" style="85" hidden="1"/>
    <col min="837" max="837" width="10.125" style="85" bestFit="1" customWidth="1"/>
    <col min="838" max="838" width="16.625" style="85" bestFit="1" customWidth="1"/>
    <col min="839" max="839" width="0" style="85" hidden="1"/>
    <col min="840" max="840" width="10.125" style="85" bestFit="1" customWidth="1"/>
    <col min="841" max="841" width="16.625" style="85" bestFit="1" customWidth="1"/>
    <col min="842" max="842" width="0" style="85" hidden="1"/>
    <col min="843" max="843" width="10.125" style="85" bestFit="1" customWidth="1"/>
    <col min="844" max="844" width="16.625" style="85" bestFit="1" customWidth="1"/>
    <col min="845" max="845" width="0" style="85" hidden="1"/>
    <col min="846" max="846" width="10.125" style="85" bestFit="1" customWidth="1"/>
    <col min="847" max="847" width="16.625" style="85" bestFit="1" customWidth="1"/>
    <col min="848" max="848" width="0" style="85" hidden="1"/>
    <col min="849" max="849" width="10.125" style="85" bestFit="1" customWidth="1"/>
    <col min="850" max="850" width="16.625" style="85" bestFit="1" customWidth="1"/>
    <col min="851" max="851" width="0" style="85" hidden="1"/>
    <col min="852" max="852" width="10.125" style="85" bestFit="1" customWidth="1"/>
    <col min="853" max="853" width="16.625" style="85" bestFit="1" customWidth="1"/>
    <col min="854" max="854" width="0" style="85" hidden="1"/>
    <col min="855" max="855" width="10.125" style="85" bestFit="1" customWidth="1"/>
    <col min="856" max="856" width="16.625" style="85" bestFit="1" customWidth="1"/>
    <col min="857" max="857" width="0" style="85" hidden="1"/>
    <col min="858" max="858" width="10.125" style="85" bestFit="1" customWidth="1"/>
    <col min="859" max="859" width="16.625" style="85" bestFit="1" customWidth="1"/>
    <col min="860" max="860" width="0" style="85" hidden="1"/>
    <col min="861" max="861" width="10.125" style="85" bestFit="1" customWidth="1"/>
    <col min="862" max="862" width="16.625" style="85" bestFit="1" customWidth="1"/>
    <col min="863" max="863" width="0" style="85" hidden="1"/>
    <col min="864" max="864" width="10.125" style="85" bestFit="1" customWidth="1"/>
    <col min="865" max="865" width="16.625" style="85" bestFit="1" customWidth="1"/>
    <col min="866" max="866" width="0" style="85" hidden="1"/>
    <col min="867" max="867" width="10.125" style="85" bestFit="1" customWidth="1"/>
    <col min="868" max="868" width="16.625" style="85" bestFit="1" customWidth="1"/>
    <col min="869" max="869" width="0" style="85" hidden="1"/>
    <col min="870" max="870" width="10.125" style="85" bestFit="1" customWidth="1"/>
    <col min="871" max="871" width="16.625" style="85" bestFit="1" customWidth="1"/>
    <col min="872" max="872" width="0" style="85" hidden="1"/>
    <col min="873" max="873" width="10.125" style="85" bestFit="1" customWidth="1"/>
    <col min="874" max="874" width="16.625" style="85" bestFit="1" customWidth="1"/>
    <col min="875" max="875" width="0" style="85" hidden="1"/>
    <col min="876" max="876" width="10.125" style="85" bestFit="1" customWidth="1"/>
    <col min="877" max="877" width="16.625" style="85" bestFit="1" customWidth="1"/>
    <col min="878" max="878" width="0" style="85" hidden="1"/>
    <col min="879" max="879" width="10.125" style="85" bestFit="1" customWidth="1"/>
    <col min="880" max="880" width="16.625" style="85" bestFit="1" customWidth="1"/>
    <col min="881" max="881" width="0" style="85" hidden="1"/>
    <col min="882" max="882" width="10.125" style="85" bestFit="1" customWidth="1"/>
    <col min="883" max="883" width="16.625" style="85" bestFit="1" customWidth="1"/>
    <col min="884" max="884" width="0" style="85" hidden="1"/>
    <col min="885" max="885" width="10.125" style="85" bestFit="1" customWidth="1"/>
    <col min="886" max="886" width="16.625" style="85" bestFit="1" customWidth="1"/>
    <col min="887" max="887" width="0" style="85" hidden="1"/>
    <col min="888" max="888" width="10.125" style="85" bestFit="1" customWidth="1"/>
    <col min="889" max="889" width="16.625" style="85" bestFit="1" customWidth="1"/>
    <col min="890" max="890" width="0" style="85" hidden="1"/>
    <col min="891" max="891" width="10.125" style="85" bestFit="1" customWidth="1"/>
    <col min="892" max="892" width="16.625" style="85" bestFit="1" customWidth="1"/>
    <col min="893" max="893" width="0" style="85" hidden="1"/>
    <col min="894" max="894" width="10.125" style="85" bestFit="1" customWidth="1"/>
    <col min="895" max="895" width="16.625" style="85" bestFit="1" customWidth="1"/>
    <col min="896" max="896" width="0" style="85" hidden="1"/>
    <col min="897" max="897" width="10.125" style="85" bestFit="1" customWidth="1"/>
    <col min="898" max="898" width="16.625" style="85" bestFit="1" customWidth="1"/>
    <col min="899" max="899" width="0" style="85" hidden="1"/>
    <col min="900" max="900" width="10.125" style="85" bestFit="1" customWidth="1"/>
    <col min="901" max="901" width="16.625" style="85" bestFit="1" customWidth="1"/>
    <col min="902" max="902" width="0" style="85" hidden="1"/>
    <col min="903" max="903" width="10.125" style="85" bestFit="1" customWidth="1"/>
    <col min="904" max="904" width="16.625" style="85" bestFit="1" customWidth="1"/>
    <col min="905" max="905" width="0" style="85" hidden="1"/>
    <col min="906" max="906" width="10.125" style="85" bestFit="1" customWidth="1"/>
    <col min="907" max="907" width="16.625" style="85" bestFit="1" customWidth="1"/>
    <col min="908" max="908" width="0" style="85" hidden="1"/>
    <col min="909" max="909" width="10.125" style="85" bestFit="1" customWidth="1"/>
    <col min="910" max="910" width="16.625" style="85" bestFit="1" customWidth="1"/>
    <col min="911" max="911" width="0" style="85" hidden="1"/>
    <col min="912" max="912" width="10.125" style="85" bestFit="1" customWidth="1"/>
    <col min="913" max="913" width="16.625" style="85" bestFit="1" customWidth="1"/>
    <col min="914" max="914" width="0" style="85" hidden="1"/>
    <col min="915" max="915" width="10.125" style="85" bestFit="1" customWidth="1"/>
    <col min="916" max="916" width="16.625" style="85" bestFit="1" customWidth="1"/>
    <col min="917" max="917" width="0" style="85" hidden="1"/>
    <col min="918" max="918" width="10.125" style="85" bestFit="1" customWidth="1"/>
    <col min="919" max="919" width="16.625" style="85" bestFit="1" customWidth="1"/>
    <col min="920" max="920" width="0" style="85" hidden="1"/>
    <col min="921" max="921" width="10.125" style="85" bestFit="1" customWidth="1"/>
    <col min="922" max="922" width="16.625" style="85" bestFit="1" customWidth="1"/>
    <col min="923" max="923" width="0" style="85" hidden="1"/>
    <col min="924" max="924" width="10.125" style="85" bestFit="1" customWidth="1"/>
    <col min="925" max="925" width="16.625" style="85" bestFit="1" customWidth="1"/>
    <col min="926" max="926" width="0" style="85" hidden="1"/>
    <col min="927" max="927" width="10.125" style="85" bestFit="1" customWidth="1"/>
    <col min="928" max="928" width="16.625" style="85" bestFit="1" customWidth="1"/>
    <col min="929" max="929" width="0" style="85" hidden="1"/>
    <col min="930" max="930" width="10.125" style="85" bestFit="1" customWidth="1"/>
    <col min="931" max="931" width="16.625" style="85" bestFit="1" customWidth="1"/>
    <col min="932" max="932" width="0" style="85" hidden="1"/>
    <col min="933" max="933" width="10.125" style="85" bestFit="1" customWidth="1"/>
    <col min="934" max="934" width="16.625" style="85" bestFit="1" customWidth="1"/>
    <col min="935" max="935" width="0" style="85" hidden="1"/>
    <col min="936" max="936" width="10.125" style="85" bestFit="1" customWidth="1"/>
    <col min="937" max="937" width="16.625" style="85" bestFit="1" customWidth="1"/>
    <col min="938" max="1038" width="0" style="85" hidden="1" customWidth="1"/>
    <col min="1039" max="1040" width="0.125" style="85" customWidth="1"/>
    <col min="1041" max="16384" width="0" style="85" hidden="1"/>
  </cols>
  <sheetData>
    <row r="1" spans="1:12" ht="11.45" customHeight="1" x14ac:dyDescent="0.3">
      <c r="A1" s="336" t="s">
        <v>0</v>
      </c>
      <c r="C1" s="115"/>
    </row>
    <row r="2" spans="1:12" ht="11.25" customHeight="1" x14ac:dyDescent="0.3">
      <c r="A2" s="333" t="s">
        <v>334</v>
      </c>
      <c r="C2" s="115"/>
    </row>
    <row r="3" spans="1:12" ht="37.15" customHeight="1" x14ac:dyDescent="0.3">
      <c r="A3" s="150" t="s">
        <v>1</v>
      </c>
      <c r="B3" s="151"/>
      <c r="C3" s="152"/>
      <c r="D3" s="152"/>
      <c r="E3" s="152"/>
      <c r="F3" s="117"/>
      <c r="I3" s="150" t="s">
        <v>2</v>
      </c>
    </row>
    <row r="4" spans="1:12" s="86" customFormat="1" ht="11.45" customHeight="1" x14ac:dyDescent="0.3">
      <c r="A4" s="118"/>
      <c r="B4" s="118"/>
      <c r="C4" s="118"/>
      <c r="D4" s="118"/>
      <c r="E4" s="118"/>
      <c r="F4" s="117"/>
      <c r="G4" s="118"/>
      <c r="H4" s="118"/>
      <c r="J4" s="131"/>
      <c r="K4" s="131"/>
      <c r="L4" s="118"/>
    </row>
    <row r="5" spans="1:12" s="114" customFormat="1" ht="11.45" customHeight="1" x14ac:dyDescent="0.15">
      <c r="A5" s="251"/>
      <c r="B5" s="244" t="s">
        <v>3</v>
      </c>
      <c r="C5" s="209" t="s">
        <v>4</v>
      </c>
      <c r="D5" s="209" t="s">
        <v>5</v>
      </c>
      <c r="E5" s="259" t="s">
        <v>6</v>
      </c>
      <c r="F5" s="259" t="s">
        <v>318</v>
      </c>
      <c r="G5" s="118"/>
      <c r="H5" s="118"/>
      <c r="I5" s="234" t="s">
        <v>7</v>
      </c>
      <c r="J5" s="235" t="s">
        <v>8</v>
      </c>
      <c r="K5" s="222" t="s">
        <v>9</v>
      </c>
      <c r="L5" s="119"/>
    </row>
    <row r="6" spans="1:12" s="114" customFormat="1" ht="11.45" customHeight="1" x14ac:dyDescent="0.15">
      <c r="A6" s="132" t="s">
        <v>10</v>
      </c>
      <c r="B6" s="245" t="s">
        <v>319</v>
      </c>
      <c r="C6" s="210" t="s">
        <v>323</v>
      </c>
      <c r="D6" s="210" t="s">
        <v>322</v>
      </c>
      <c r="E6" s="213" t="s">
        <v>324</v>
      </c>
      <c r="F6" s="213" t="s">
        <v>325</v>
      </c>
      <c r="G6" s="118"/>
      <c r="H6" s="118"/>
      <c r="I6" s="265" t="s">
        <v>12</v>
      </c>
      <c r="J6" s="236">
        <v>45809</v>
      </c>
      <c r="K6" s="380">
        <v>303215.16409539996</v>
      </c>
      <c r="L6" s="119"/>
    </row>
    <row r="7" spans="1:12" s="86" customFormat="1" ht="11.45" customHeight="1" x14ac:dyDescent="0.3">
      <c r="A7" s="252" t="s">
        <v>13</v>
      </c>
      <c r="B7" s="246" t="s">
        <v>326</v>
      </c>
      <c r="C7" s="214" t="s">
        <v>327</v>
      </c>
      <c r="D7" s="214" t="s">
        <v>328</v>
      </c>
      <c r="E7" s="260" t="s">
        <v>329</v>
      </c>
      <c r="F7" s="260" t="s">
        <v>330</v>
      </c>
      <c r="G7" s="118"/>
      <c r="H7" s="118"/>
      <c r="I7" s="266" t="s">
        <v>14</v>
      </c>
      <c r="J7" s="237">
        <v>45809</v>
      </c>
      <c r="K7" s="379">
        <v>26763.51</v>
      </c>
      <c r="L7" s="118"/>
    </row>
    <row r="8" spans="1:12" s="86" customFormat="1" ht="11.45" customHeight="1" x14ac:dyDescent="0.3">
      <c r="A8" s="253" t="s">
        <v>15</v>
      </c>
      <c r="B8" s="247">
        <v>79</v>
      </c>
      <c r="C8" s="247">
        <v>79</v>
      </c>
      <c r="D8" s="211">
        <v>79</v>
      </c>
      <c r="E8" s="211">
        <v>79</v>
      </c>
      <c r="F8" s="211">
        <v>79</v>
      </c>
      <c r="G8" s="118"/>
      <c r="H8" s="118"/>
      <c r="L8" s="120"/>
    </row>
    <row r="9" spans="1:12" s="86" customFormat="1" ht="11.45" customHeight="1" x14ac:dyDescent="0.3">
      <c r="A9" s="254" t="s">
        <v>16</v>
      </c>
      <c r="B9" s="248" t="s">
        <v>314</v>
      </c>
      <c r="C9" s="248" t="s">
        <v>314</v>
      </c>
      <c r="D9" s="248" t="s">
        <v>314</v>
      </c>
      <c r="E9" s="248" t="s">
        <v>314</v>
      </c>
      <c r="F9" s="248" t="s">
        <v>314</v>
      </c>
      <c r="G9" s="118"/>
      <c r="H9" s="118"/>
      <c r="K9" s="377"/>
      <c r="L9" s="118"/>
    </row>
    <row r="10" spans="1:12" s="86" customFormat="1" ht="11.45" customHeight="1" x14ac:dyDescent="0.3">
      <c r="A10" s="253" t="s">
        <v>17</v>
      </c>
      <c r="B10" s="247" t="s">
        <v>313</v>
      </c>
      <c r="C10" s="247" t="s">
        <v>313</v>
      </c>
      <c r="D10" s="247" t="s">
        <v>313</v>
      </c>
      <c r="E10" s="247" t="s">
        <v>313</v>
      </c>
      <c r="F10" s="247" t="s">
        <v>313</v>
      </c>
      <c r="G10" s="118"/>
      <c r="H10" s="118"/>
      <c r="I10" s="135" t="s">
        <v>18</v>
      </c>
      <c r="J10" s="241"/>
      <c r="K10" s="223"/>
      <c r="L10" s="118"/>
    </row>
    <row r="11" spans="1:12" s="86" customFormat="1" ht="11.45" customHeight="1" x14ac:dyDescent="0.3">
      <c r="A11" s="254" t="s">
        <v>19</v>
      </c>
      <c r="B11" s="248" t="s">
        <v>311</v>
      </c>
      <c r="C11" s="248" t="s">
        <v>311</v>
      </c>
      <c r="D11" s="248" t="s">
        <v>311</v>
      </c>
      <c r="E11" s="248" t="s">
        <v>311</v>
      </c>
      <c r="F11" s="248" t="s">
        <v>311</v>
      </c>
      <c r="G11" s="118"/>
      <c r="H11" s="118"/>
      <c r="J11" s="242"/>
      <c r="K11" s="131"/>
      <c r="L11" s="118"/>
    </row>
    <row r="12" spans="1:12" s="86" customFormat="1" ht="11.45" customHeight="1" x14ac:dyDescent="0.3">
      <c r="A12" s="253" t="s">
        <v>20</v>
      </c>
      <c r="B12" s="247" t="s">
        <v>312</v>
      </c>
      <c r="C12" s="247" t="s">
        <v>312</v>
      </c>
      <c r="D12" s="247" t="s">
        <v>312</v>
      </c>
      <c r="E12" s="247" t="s">
        <v>312</v>
      </c>
      <c r="F12" s="247" t="s">
        <v>312</v>
      </c>
      <c r="G12" s="118"/>
      <c r="H12" s="118"/>
      <c r="I12" s="243" t="s">
        <v>21</v>
      </c>
      <c r="J12" s="240" t="s">
        <v>22</v>
      </c>
      <c r="K12" s="222" t="s">
        <v>9</v>
      </c>
      <c r="L12" s="118"/>
    </row>
    <row r="13" spans="1:12" s="86" customFormat="1" ht="11.45" customHeight="1" x14ac:dyDescent="0.3">
      <c r="A13" s="254" t="s">
        <v>23</v>
      </c>
      <c r="B13" s="248">
        <v>1</v>
      </c>
      <c r="C13" s="215">
        <v>2</v>
      </c>
      <c r="D13" s="248">
        <v>3</v>
      </c>
      <c r="E13" s="248">
        <v>4</v>
      </c>
      <c r="F13" s="248">
        <v>5</v>
      </c>
      <c r="G13" s="118"/>
      <c r="H13" s="118"/>
      <c r="I13" s="265" t="s">
        <v>24</v>
      </c>
      <c r="J13" s="358">
        <f>Informacoes_Carteira!H8</f>
        <v>0</v>
      </c>
      <c r="K13" s="223">
        <f>Informacoes_Carteira!G8</f>
        <v>0</v>
      </c>
      <c r="L13" s="118"/>
    </row>
    <row r="14" spans="1:12" s="86" customFormat="1" ht="11.45" customHeight="1" x14ac:dyDescent="0.3">
      <c r="A14" s="253" t="s">
        <v>25</v>
      </c>
      <c r="B14" s="247" t="s">
        <v>315</v>
      </c>
      <c r="C14" s="247" t="s">
        <v>315</v>
      </c>
      <c r="D14" s="247" t="s">
        <v>315</v>
      </c>
      <c r="E14" s="247" t="s">
        <v>315</v>
      </c>
      <c r="F14" s="261" t="s">
        <v>315</v>
      </c>
      <c r="G14" s="118"/>
      <c r="H14" s="118"/>
      <c r="I14" s="349" t="s">
        <v>26</v>
      </c>
      <c r="J14" s="359">
        <f>Informacoes_Carteira!C11</f>
        <v>0</v>
      </c>
      <c r="K14" s="224">
        <f>Informacoes_Carteira!C10</f>
        <v>0</v>
      </c>
      <c r="L14" s="118"/>
    </row>
    <row r="15" spans="1:12" s="86" customFormat="1" ht="11.45" customHeight="1" x14ac:dyDescent="0.3">
      <c r="A15" s="254" t="s">
        <v>27</v>
      </c>
      <c r="B15" s="249">
        <v>45363</v>
      </c>
      <c r="C15" s="249">
        <v>45363</v>
      </c>
      <c r="D15" s="249">
        <v>45363</v>
      </c>
      <c r="E15" s="249">
        <v>45363</v>
      </c>
      <c r="F15" s="249">
        <v>45363</v>
      </c>
      <c r="G15" s="118"/>
      <c r="H15" s="118"/>
      <c r="I15" s="265" t="s">
        <v>28</v>
      </c>
      <c r="J15" s="360">
        <f>Informacoes_Carteira!N8</f>
        <v>0</v>
      </c>
      <c r="K15" s="223">
        <f>Informacoes_Carteira!M8</f>
        <v>0</v>
      </c>
      <c r="L15" s="118"/>
    </row>
    <row r="16" spans="1:12" s="86" customFormat="1" ht="11.45" customHeight="1" x14ac:dyDescent="0.3">
      <c r="A16" s="253" t="s">
        <v>29</v>
      </c>
      <c r="B16" s="247" t="s">
        <v>320</v>
      </c>
      <c r="C16" s="247" t="s">
        <v>320</v>
      </c>
      <c r="D16" s="247" t="s">
        <v>320</v>
      </c>
      <c r="E16" s="247" t="s">
        <v>320</v>
      </c>
      <c r="F16" s="247" t="s">
        <v>320</v>
      </c>
      <c r="G16" s="118"/>
      <c r="H16" s="118"/>
      <c r="K16" s="130"/>
      <c r="L16" s="118"/>
    </row>
    <row r="17" spans="1:16" s="86" customFormat="1" ht="11.45" customHeight="1" x14ac:dyDescent="0.3">
      <c r="A17" s="254" t="s">
        <v>30</v>
      </c>
      <c r="B17" s="249">
        <v>46828</v>
      </c>
      <c r="C17" s="249">
        <v>46828</v>
      </c>
      <c r="D17" s="249">
        <v>46828</v>
      </c>
      <c r="E17" s="249">
        <v>46828</v>
      </c>
      <c r="F17" s="249">
        <v>46828</v>
      </c>
      <c r="G17" s="118"/>
      <c r="H17" s="118"/>
      <c r="K17" s="130"/>
      <c r="L17" s="118"/>
    </row>
    <row r="18" spans="1:16" s="86" customFormat="1" ht="11.45" customHeight="1" x14ac:dyDescent="0.3">
      <c r="A18" s="253" t="s">
        <v>31</v>
      </c>
      <c r="B18" s="250">
        <v>17800</v>
      </c>
      <c r="C18" s="212">
        <v>5000</v>
      </c>
      <c r="D18" s="212">
        <v>6000</v>
      </c>
      <c r="E18" s="212">
        <v>6000</v>
      </c>
      <c r="F18" s="212">
        <v>6000</v>
      </c>
      <c r="G18" s="118"/>
      <c r="H18" s="118"/>
      <c r="I18" s="243" t="s">
        <v>32</v>
      </c>
      <c r="J18" s="240" t="s">
        <v>22</v>
      </c>
      <c r="K18" s="222" t="s">
        <v>9</v>
      </c>
      <c r="L18" s="118"/>
    </row>
    <row r="19" spans="1:16" s="86" customFormat="1" ht="11.45" customHeight="1" x14ac:dyDescent="0.3">
      <c r="A19" s="254" t="s">
        <v>33</v>
      </c>
      <c r="B19" s="248" t="s">
        <v>316</v>
      </c>
      <c r="C19" s="248" t="s">
        <v>316</v>
      </c>
      <c r="D19" s="248" t="s">
        <v>316</v>
      </c>
      <c r="E19" s="248" t="s">
        <v>316</v>
      </c>
      <c r="F19" s="248" t="s">
        <v>316</v>
      </c>
      <c r="G19" s="118"/>
      <c r="H19" s="118"/>
      <c r="I19" s="267" t="s">
        <v>34</v>
      </c>
      <c r="J19" s="361" t="s">
        <v>35</v>
      </c>
      <c r="K19" s="223">
        <f>Informacoes_Carteira!B32</f>
        <v>0</v>
      </c>
      <c r="L19" s="118"/>
    </row>
    <row r="20" spans="1:16" s="86" customFormat="1" ht="11.45" customHeight="1" x14ac:dyDescent="0.3">
      <c r="A20" s="253" t="s">
        <v>36</v>
      </c>
      <c r="B20" s="247" t="s">
        <v>321</v>
      </c>
      <c r="C20" s="247" t="s">
        <v>321</v>
      </c>
      <c r="D20" s="247" t="s">
        <v>321</v>
      </c>
      <c r="E20" s="247" t="s">
        <v>321</v>
      </c>
      <c r="F20" s="247" t="s">
        <v>321</v>
      </c>
      <c r="G20" s="118"/>
      <c r="H20" s="118"/>
      <c r="I20" s="267" t="s">
        <v>37</v>
      </c>
      <c r="J20" s="360" t="s">
        <v>35</v>
      </c>
      <c r="K20" s="223">
        <f>RESUMO_ACOMPANHAMENTO_MENSAL!D2</f>
        <v>0</v>
      </c>
      <c r="L20" s="118"/>
    </row>
    <row r="21" spans="1:16" s="86" customFormat="1" ht="11.45" customHeight="1" x14ac:dyDescent="0.3">
      <c r="A21" s="253" t="s">
        <v>38</v>
      </c>
      <c r="B21" s="334">
        <v>17800</v>
      </c>
      <c r="C21" s="334">
        <v>5000</v>
      </c>
      <c r="D21" s="334">
        <v>423</v>
      </c>
      <c r="E21" s="334">
        <v>0</v>
      </c>
      <c r="F21" s="334">
        <v>0</v>
      </c>
      <c r="G21" s="118"/>
      <c r="H21" s="118"/>
      <c r="I21" s="309"/>
      <c r="J21" s="310"/>
      <c r="K21" s="223"/>
      <c r="L21" s="118"/>
    </row>
    <row r="22" spans="1:16" s="86" customFormat="1" ht="11.45" customHeight="1" x14ac:dyDescent="0.3">
      <c r="A22" s="118"/>
      <c r="B22" s="118"/>
      <c r="C22" s="118"/>
      <c r="D22" s="118"/>
      <c r="E22" s="118"/>
      <c r="F22" s="118"/>
      <c r="G22" s="118"/>
      <c r="H22" s="118"/>
      <c r="I22" s="311"/>
      <c r="J22" s="311"/>
      <c r="K22" s="130"/>
      <c r="L22" s="118"/>
    </row>
    <row r="23" spans="1:16" s="86" customFormat="1" ht="11.45" customHeight="1" x14ac:dyDescent="0.3">
      <c r="A23" s="136" t="s">
        <v>39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21"/>
    </row>
    <row r="24" spans="1:16" s="86" customFormat="1" ht="11.45" customHeight="1" x14ac:dyDescent="0.3">
      <c r="A24" s="133"/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24"/>
      <c r="M24" s="125"/>
    </row>
    <row r="25" spans="1:16" s="113" customFormat="1" ht="11.45" customHeight="1" x14ac:dyDescent="0.3">
      <c r="A25" s="255"/>
      <c r="B25" s="382" t="s">
        <v>3</v>
      </c>
      <c r="C25" s="383"/>
      <c r="D25" s="384" t="s">
        <v>4</v>
      </c>
      <c r="E25" s="383"/>
      <c r="F25" s="385" t="s">
        <v>5</v>
      </c>
      <c r="G25" s="382"/>
      <c r="H25" s="385" t="s">
        <v>6</v>
      </c>
      <c r="I25" s="382"/>
      <c r="J25" s="384" t="s">
        <v>318</v>
      </c>
      <c r="K25" s="383"/>
      <c r="L25" s="116"/>
    </row>
    <row r="26" spans="1:16" ht="11.45" customHeight="1" x14ac:dyDescent="0.3">
      <c r="A26" s="256" t="s">
        <v>40</v>
      </c>
      <c r="B26" s="229" t="s">
        <v>9</v>
      </c>
      <c r="C26" s="229" t="s">
        <v>41</v>
      </c>
      <c r="D26" s="225" t="s">
        <v>9</v>
      </c>
      <c r="E26" s="225" t="s">
        <v>41</v>
      </c>
      <c r="F26" s="225" t="s">
        <v>9</v>
      </c>
      <c r="G26" s="225" t="s">
        <v>41</v>
      </c>
      <c r="H26" s="229" t="s">
        <v>9</v>
      </c>
      <c r="I26" s="225" t="s">
        <v>41</v>
      </c>
      <c r="J26" s="229" t="s">
        <v>9</v>
      </c>
      <c r="K26" s="225" t="s">
        <v>41</v>
      </c>
    </row>
    <row r="27" spans="1:16" s="86" customFormat="1" ht="11.45" customHeight="1" x14ac:dyDescent="0.3">
      <c r="A27" s="257" t="s">
        <v>42</v>
      </c>
      <c r="B27" s="230">
        <f t="shared" ref="B27:B32" si="0">IFERROR(C27*B$21,0)</f>
        <v>17875312.031934001</v>
      </c>
      <c r="C27" s="230">
        <v>1004.23101303</v>
      </c>
      <c r="D27" s="230">
        <f>IFERROR(E27*C$21,0)</f>
        <v>5045365.8081</v>
      </c>
      <c r="E27" s="230">
        <v>1009.07316162</v>
      </c>
      <c r="F27" s="230">
        <f>IFERROR(G27*D$21,0)</f>
        <v>427936.09018239001</v>
      </c>
      <c r="G27" s="230">
        <v>1011.66924393</v>
      </c>
      <c r="H27" s="230">
        <f>IFERROR(I27*E$21,0)</f>
        <v>0</v>
      </c>
      <c r="I27" s="230">
        <v>0</v>
      </c>
      <c r="J27" s="230">
        <f>IFERROR(K27*F$21,0)</f>
        <v>0</v>
      </c>
      <c r="K27" s="230">
        <f>K32+K31</f>
        <v>0</v>
      </c>
      <c r="L27" s="118"/>
    </row>
    <row r="28" spans="1:16" ht="11.45" customHeight="1" x14ac:dyDescent="0.3">
      <c r="A28" s="262" t="s">
        <v>43</v>
      </c>
      <c r="B28" s="231">
        <f t="shared" si="0"/>
        <v>0</v>
      </c>
      <c r="C28" s="231">
        <v>0</v>
      </c>
      <c r="D28" s="231">
        <f t="shared" ref="D28:D33" si="1">IFERROR(E28*C$21,0)</f>
        <v>0</v>
      </c>
      <c r="E28" s="227">
        <v>0</v>
      </c>
      <c r="F28" s="227">
        <f t="shared" ref="F28:F33" si="2">IFERROR(G28*D$21,0)</f>
        <v>0</v>
      </c>
      <c r="G28" s="227">
        <v>0</v>
      </c>
      <c r="H28" s="227">
        <f t="shared" ref="H28:H33" si="3">IFERROR(I28*E$21,0)</f>
        <v>0</v>
      </c>
      <c r="I28" s="227">
        <v>0</v>
      </c>
      <c r="J28" s="227">
        <f t="shared" ref="J28:J33" si="4">IFERROR(K28*F$21,0)</f>
        <v>0</v>
      </c>
      <c r="K28" s="227">
        <v>0</v>
      </c>
    </row>
    <row r="29" spans="1:16" ht="11.45" customHeight="1" x14ac:dyDescent="0.3">
      <c r="A29" s="263" t="s">
        <v>44</v>
      </c>
      <c r="B29" s="232">
        <f t="shared" si="0"/>
        <v>160203.466372</v>
      </c>
      <c r="C29" s="232">
        <v>9.0001947399999995</v>
      </c>
      <c r="D29" s="232">
        <f t="shared" si="1"/>
        <v>45217.957049999997</v>
      </c>
      <c r="E29" s="228">
        <v>9.0435914099999994</v>
      </c>
      <c r="F29" s="228">
        <f t="shared" si="2"/>
        <v>3835.28102283</v>
      </c>
      <c r="G29" s="228">
        <v>9.0668582099999995</v>
      </c>
      <c r="H29" s="228">
        <f t="shared" si="3"/>
        <v>0</v>
      </c>
      <c r="I29" s="228">
        <v>0</v>
      </c>
      <c r="J29" s="228">
        <f t="shared" si="4"/>
        <v>0</v>
      </c>
      <c r="K29" s="228">
        <v>0</v>
      </c>
    </row>
    <row r="30" spans="1:16" ht="11.45" customHeight="1" x14ac:dyDescent="0.3">
      <c r="A30" s="262" t="s">
        <v>45</v>
      </c>
      <c r="B30" s="231">
        <f>IFERROR(C30*B$21,0)</f>
        <v>0</v>
      </c>
      <c r="C30" s="231">
        <v>0</v>
      </c>
      <c r="D30" s="231">
        <f t="shared" si="1"/>
        <v>0</v>
      </c>
      <c r="E30" s="227">
        <v>0</v>
      </c>
      <c r="F30" s="227">
        <f t="shared" si="2"/>
        <v>0</v>
      </c>
      <c r="G30" s="227">
        <v>0</v>
      </c>
      <c r="H30" s="227">
        <f t="shared" si="3"/>
        <v>0</v>
      </c>
      <c r="I30" s="227">
        <v>0</v>
      </c>
      <c r="J30" s="227">
        <f t="shared" si="4"/>
        <v>0</v>
      </c>
      <c r="K30" s="227">
        <v>0</v>
      </c>
    </row>
    <row r="31" spans="1:16" ht="11.45" customHeight="1" x14ac:dyDescent="0.3">
      <c r="A31" s="263" t="s">
        <v>46</v>
      </c>
      <c r="B31" s="232">
        <f t="shared" si="0"/>
        <v>160203.466372</v>
      </c>
      <c r="C31" s="232">
        <f>C28+C29+C30</f>
        <v>9.0001947399999995</v>
      </c>
      <c r="D31" s="232">
        <f t="shared" si="1"/>
        <v>45217.957049999997</v>
      </c>
      <c r="E31" s="232">
        <f>E28+E29+E30</f>
        <v>9.0435914099999994</v>
      </c>
      <c r="F31" s="228">
        <f t="shared" si="2"/>
        <v>3835.28102283</v>
      </c>
      <c r="G31" s="232">
        <f>G28+G29+G30</f>
        <v>9.0668582099999995</v>
      </c>
      <c r="H31" s="228">
        <f t="shared" si="3"/>
        <v>0</v>
      </c>
      <c r="I31" s="228">
        <v>0</v>
      </c>
      <c r="J31" s="228">
        <f t="shared" si="4"/>
        <v>0</v>
      </c>
      <c r="K31" s="228">
        <f>K28+K29+K30</f>
        <v>0</v>
      </c>
    </row>
    <row r="32" spans="1:16" ht="11.45" customHeight="1" x14ac:dyDescent="0.3">
      <c r="A32" s="258" t="s">
        <v>47</v>
      </c>
      <c r="B32" s="233">
        <f t="shared" si="0"/>
        <v>17715108.565561999</v>
      </c>
      <c r="C32" s="231">
        <v>995.23081829</v>
      </c>
      <c r="D32" s="233">
        <f t="shared" si="1"/>
        <v>5000147.8510499997</v>
      </c>
      <c r="E32" s="231">
        <v>1000.02957021</v>
      </c>
      <c r="F32" s="231">
        <f t="shared" si="2"/>
        <v>424100.80915956001</v>
      </c>
      <c r="G32" s="231">
        <v>1002.60238572</v>
      </c>
      <c r="H32" s="231">
        <f t="shared" si="3"/>
        <v>0</v>
      </c>
      <c r="I32" s="231">
        <v>0</v>
      </c>
      <c r="J32" s="231">
        <f t="shared" si="4"/>
        <v>0</v>
      </c>
      <c r="K32" s="231">
        <v>0</v>
      </c>
      <c r="O32" s="304"/>
      <c r="P32" s="85">
        <f>IFERROR(O32/O$35,0)</f>
        <v>0</v>
      </c>
    </row>
    <row r="33" spans="1:18" ht="11.45" customHeight="1" x14ac:dyDescent="0.3">
      <c r="A33" s="257" t="s">
        <v>48</v>
      </c>
      <c r="B33" s="230">
        <f>IFERROR(C33*B$21,0)</f>
        <v>17834000.481497999</v>
      </c>
      <c r="C33" s="230">
        <v>1001.9101394099999</v>
      </c>
      <c r="D33" s="230">
        <f t="shared" si="1"/>
        <v>5033705.4866500003</v>
      </c>
      <c r="E33" s="226">
        <v>1006.74109733</v>
      </c>
      <c r="F33" s="226">
        <f t="shared" si="2"/>
        <v>426947.08907654998</v>
      </c>
      <c r="G33" s="226">
        <v>1009.33117985</v>
      </c>
      <c r="H33" s="226">
        <f t="shared" si="3"/>
        <v>0</v>
      </c>
      <c r="I33" s="226">
        <v>0</v>
      </c>
      <c r="J33" s="226">
        <f t="shared" si="4"/>
        <v>0</v>
      </c>
      <c r="K33" s="226">
        <v>0</v>
      </c>
      <c r="P33" s="265">
        <f>IFERROR(O33/O$35,0)</f>
        <v>0</v>
      </c>
      <c r="Q33" s="238"/>
      <c r="R33" s="223"/>
    </row>
    <row r="34" spans="1:18" s="86" customFormat="1" ht="11.45" customHeight="1" x14ac:dyDescent="0.3">
      <c r="A34" s="122"/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P34" s="305">
        <f>IFERROR(O34/O$35,0)</f>
        <v>0</v>
      </c>
      <c r="Q34" s="239"/>
      <c r="R34" s="224"/>
    </row>
    <row r="35" spans="1:18" s="86" customFormat="1" ht="11.45" customHeight="1" x14ac:dyDescent="0.3">
      <c r="A35" s="122"/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P35" s="265"/>
      <c r="Q35" s="238"/>
      <c r="R35" s="223"/>
    </row>
    <row r="36" spans="1:18" s="86" customFormat="1" ht="11.45" customHeight="1" x14ac:dyDescent="0.3">
      <c r="A36" s="150" t="s">
        <v>49</v>
      </c>
      <c r="B36" s="128"/>
      <c r="C36" s="128"/>
      <c r="D36" s="128"/>
      <c r="E36" s="281"/>
      <c r="F36" s="137" t="s">
        <v>50</v>
      </c>
      <c r="G36" s="137"/>
      <c r="H36" s="137"/>
      <c r="I36" s="128"/>
      <c r="J36" s="128"/>
      <c r="K36" s="128"/>
      <c r="L36" s="118"/>
    </row>
    <row r="37" spans="1:18" s="86" customFormat="1" ht="11.45" customHeight="1" x14ac:dyDescent="0.3">
      <c r="B37" s="277"/>
      <c r="C37" s="277"/>
      <c r="D37" s="277"/>
      <c r="E37" s="282"/>
      <c r="I37" s="127"/>
      <c r="J37" s="127"/>
      <c r="K37" s="127"/>
      <c r="L37" s="127"/>
      <c r="M37" s="127"/>
    </row>
    <row r="38" spans="1:18" s="86" customFormat="1" x14ac:dyDescent="0.3">
      <c r="A38" s="122"/>
      <c r="B38" s="279" t="s">
        <v>51</v>
      </c>
      <c r="C38" s="280" t="s">
        <v>52</v>
      </c>
      <c r="D38" s="278" t="s">
        <v>53</v>
      </c>
      <c r="E38" s="283"/>
      <c r="F38" s="129" t="s">
        <v>54</v>
      </c>
      <c r="G38" s="332">
        <v>45807</v>
      </c>
      <c r="H38" s="129"/>
      <c r="I38" s="335" t="s">
        <v>55</v>
      </c>
      <c r="K38" s="126"/>
      <c r="L38" s="118"/>
    </row>
    <row r="39" spans="1:18" s="86" customFormat="1" ht="11.25" customHeight="1" x14ac:dyDescent="0.3">
      <c r="A39" s="321" t="s">
        <v>59</v>
      </c>
      <c r="B39" s="381">
        <f>(B31+D31+F31)*3</f>
        <v>627770.11333448999</v>
      </c>
      <c r="C39" s="362" t="s">
        <v>11</v>
      </c>
      <c r="D39" s="322" t="str">
        <f>IF(J39&lt;B39,"Desenquadrado","Enquadrado")</f>
        <v>Desenquadrado</v>
      </c>
      <c r="E39" s="284"/>
      <c r="F39" s="132" t="s">
        <v>58</v>
      </c>
      <c r="G39" s="378">
        <v>19999.47</v>
      </c>
      <c r="H39" s="132"/>
      <c r="I39" s="286" t="s">
        <v>61</v>
      </c>
      <c r="J39" s="378">
        <v>1.04</v>
      </c>
      <c r="L39" s="118"/>
    </row>
    <row r="40" spans="1:18" s="86" customFormat="1" ht="11.25" customHeight="1" x14ac:dyDescent="0.3">
      <c r="A40" s="321" t="s">
        <v>56</v>
      </c>
      <c r="B40" s="381">
        <f>K7</f>
        <v>26763.51</v>
      </c>
      <c r="C40" s="362" t="s">
        <v>11</v>
      </c>
      <c r="D40" s="322" t="str">
        <f>IF(J40&lt;B40,"Desenquadrado","Enquadrado")</f>
        <v>Enquadrado</v>
      </c>
      <c r="E40" s="284"/>
      <c r="I40" s="375" t="s">
        <v>331</v>
      </c>
      <c r="J40" s="378">
        <v>66337.7</v>
      </c>
      <c r="L40" s="118"/>
    </row>
    <row r="41" spans="1:18" s="86" customFormat="1" ht="11.25" customHeight="1" x14ac:dyDescent="0.3">
      <c r="A41" s="321" t="s">
        <v>335</v>
      </c>
      <c r="B41" s="381" t="s">
        <v>11</v>
      </c>
      <c r="C41" s="362">
        <v>2.0173000000000001</v>
      </c>
      <c r="D41" s="399" t="s">
        <v>60</v>
      </c>
      <c r="E41" s="284"/>
      <c r="I41" s="375" t="s">
        <v>332</v>
      </c>
      <c r="J41" s="378">
        <v>33.619999999999997</v>
      </c>
      <c r="L41" s="118"/>
    </row>
    <row r="42" spans="1:18" s="86" customFormat="1" ht="11.25" customHeight="1" x14ac:dyDescent="0.3">
      <c r="A42" s="368" t="s">
        <v>63</v>
      </c>
      <c r="B42" s="369" t="s">
        <v>11</v>
      </c>
      <c r="C42" s="369" t="s">
        <v>11</v>
      </c>
      <c r="D42" s="376" t="s">
        <v>11</v>
      </c>
      <c r="E42" s="284"/>
      <c r="I42" s="375" t="s">
        <v>333</v>
      </c>
      <c r="J42" s="378">
        <v>46407.95</v>
      </c>
      <c r="L42" s="118"/>
    </row>
    <row r="43" spans="1:18" s="86" customFormat="1" ht="11.45" customHeight="1" x14ac:dyDescent="0.3">
      <c r="A43" s="321"/>
      <c r="B43" s="362"/>
      <c r="C43" s="362"/>
      <c r="D43" s="322"/>
      <c r="E43" s="284"/>
      <c r="I43" s="375"/>
      <c r="J43" s="303"/>
      <c r="K43" s="303"/>
      <c r="L43" s="118"/>
    </row>
    <row r="44" spans="1:18" s="86" customFormat="1" ht="11.25" customHeight="1" x14ac:dyDescent="0.3">
      <c r="A44" s="321"/>
      <c r="B44" s="362"/>
      <c r="C44" s="362"/>
      <c r="D44" s="322"/>
      <c r="E44" s="285"/>
      <c r="J44" s="303"/>
      <c r="K44" s="303"/>
      <c r="L44" s="118"/>
    </row>
    <row r="45" spans="1:18" s="86" customFormat="1" ht="11.25" customHeight="1" x14ac:dyDescent="0.3">
      <c r="A45" s="321"/>
      <c r="B45" s="362"/>
      <c r="C45" s="362"/>
      <c r="D45" s="322"/>
      <c r="E45" s="285"/>
      <c r="J45" s="264"/>
      <c r="K45" s="303"/>
      <c r="L45" s="118"/>
    </row>
    <row r="46" spans="1:18" s="86" customFormat="1" ht="11.25" customHeight="1" x14ac:dyDescent="0.3">
      <c r="A46" s="127"/>
      <c r="B46" s="350"/>
      <c r="C46" s="355"/>
      <c r="D46" s="322"/>
      <c r="E46" s="127"/>
      <c r="J46" s="264"/>
      <c r="L46" s="118"/>
    </row>
    <row r="47" spans="1:18" s="86" customFormat="1" ht="10.9" hidden="1" customHeight="1" x14ac:dyDescent="0.3">
      <c r="A47" s="122"/>
      <c r="B47" s="351"/>
      <c r="C47" s="356"/>
      <c r="D47" s="322"/>
      <c r="E47" s="118"/>
      <c r="J47" s="118"/>
      <c r="K47" s="118"/>
      <c r="L47" s="118"/>
    </row>
    <row r="48" spans="1:18" s="86" customFormat="1" ht="1.9" hidden="1" customHeight="1" x14ac:dyDescent="0.3">
      <c r="A48" s="122"/>
      <c r="B48" s="351"/>
      <c r="C48" s="356"/>
      <c r="D48" s="322"/>
      <c r="E48" s="118"/>
      <c r="J48" s="118"/>
      <c r="K48" s="118"/>
      <c r="L48" s="118"/>
    </row>
    <row r="49" spans="1:11" ht="2.25" hidden="1" customHeight="1" x14ac:dyDescent="0.3">
      <c r="A49" s="323"/>
      <c r="B49" s="352"/>
      <c r="C49" s="357"/>
      <c r="D49" s="322"/>
      <c r="E49" s="118"/>
      <c r="J49" s="118"/>
      <c r="K49" s="118"/>
    </row>
    <row r="50" spans="1:11" ht="6" hidden="1" customHeight="1" x14ac:dyDescent="0.3">
      <c r="A50" s="325"/>
      <c r="B50" s="352"/>
      <c r="C50" s="357"/>
      <c r="D50" s="322"/>
      <c r="F50" s="118"/>
      <c r="K50" s="118"/>
    </row>
    <row r="51" spans="1:11" ht="13.15" hidden="1" customHeight="1" x14ac:dyDescent="0.3">
      <c r="A51" s="325"/>
      <c r="B51" s="353"/>
      <c r="C51" s="356"/>
      <c r="D51" s="322"/>
      <c r="E51" s="118"/>
      <c r="F51" s="118"/>
      <c r="I51" s="118"/>
      <c r="J51" s="118"/>
      <c r="K51" s="118"/>
    </row>
    <row r="52" spans="1:11" ht="11.45" customHeight="1" x14ac:dyDescent="0.3">
      <c r="A52" s="326"/>
      <c r="B52" s="353"/>
      <c r="C52" s="356"/>
      <c r="D52" s="322"/>
      <c r="E52" s="118"/>
      <c r="F52" s="118"/>
      <c r="I52" s="118"/>
      <c r="J52" s="118"/>
      <c r="K52" s="118"/>
    </row>
    <row r="53" spans="1:11" ht="5.85" customHeight="1" x14ac:dyDescent="0.3">
      <c r="B53" s="354"/>
      <c r="C53" s="356"/>
      <c r="D53" s="322"/>
    </row>
    <row r="54" spans="1:11" x14ac:dyDescent="0.3">
      <c r="D54" s="322"/>
    </row>
  </sheetData>
  <mergeCells count="5">
    <mergeCell ref="B25:C25"/>
    <mergeCell ref="D25:E25"/>
    <mergeCell ref="J25:K25"/>
    <mergeCell ref="F25:G25"/>
    <mergeCell ref="H25:I25"/>
  </mergeCells>
  <conditionalFormatting sqref="B39:C45">
    <cfRule type="cellIs" dxfId="8" priority="11" operator="greaterThanOrEqual">
      <formula>1000</formula>
    </cfRule>
  </conditionalFormatting>
  <conditionalFormatting sqref="D43:D54 D39:D41">
    <cfRule type="containsText" dxfId="7" priority="14" operator="containsText" text="Desenquadrado">
      <formula>NOT(ISERROR(SEARCH("Desenquadrado",D39)))</formula>
    </cfRule>
    <cfRule type="containsText" dxfId="6" priority="15" operator="containsText" text="Enquadrado">
      <formula>NOT(ISERROR(SEARCH("Enquadrado",D39)))</formula>
    </cfRule>
  </conditionalFormatting>
  <conditionalFormatting sqref="J39:J44 D43:D52 D54 D39:D41">
    <cfRule type="containsText" priority="12" operator="containsText" text="Enquadrado">
      <formula>NOT(ISERROR(SEARCH("Enquadrado",D39)))</formula>
    </cfRule>
  </conditionalFormatting>
  <conditionalFormatting sqref="D42">
    <cfRule type="cellIs" dxfId="5" priority="10" operator="greaterThanOrEqual">
      <formula>1000</formula>
    </cfRule>
  </conditionalFormatting>
  <conditionalFormatting sqref="G39 J39:J44">
    <cfRule type="containsText" dxfId="4" priority="7" operator="containsText" text="Desenquadrado">
      <formula>NOT(ISERROR(SEARCH("Desenquadrado",G39)))</formula>
    </cfRule>
    <cfRule type="containsText" dxfId="3" priority="8" operator="containsText" text="Enquadrado">
      <formula>NOT(ISERROR(SEARCH("Enquadrado",G39)))</formula>
    </cfRule>
  </conditionalFormatting>
  <conditionalFormatting sqref="K38 F39:H39">
    <cfRule type="containsText" dxfId="2" priority="4" operator="containsText" text="Desenquadrado">
      <formula>NOT(ISERROR(SEARCH("Desenquadrado",F38)))</formula>
    </cfRule>
    <cfRule type="containsText" dxfId="1" priority="5" operator="containsText" text="Enquadrado">
      <formula>NOT(ISERROR(SEARCH("Enquadrado",F38)))</formula>
    </cfRule>
    <cfRule type="containsText" priority="6" operator="containsText" text="Enquadrado">
      <formula>NOT(ISERROR(SEARCH("Enquadrado",F38)))</formula>
    </cfRule>
  </conditionalFormatting>
  <printOptions horizontalCentered="1" verticalCentered="1"/>
  <pageMargins left="0.19685039370078741" right="0.19685039370078741" top="0.19685039370078741" bottom="0.19685039370078741" header="0.31496062992125978" footer="0.31496062992125978"/>
  <pageSetup paperSize="9" scale="81" orientation="landscape" r:id="rId1"/>
  <colBreaks count="1" manualBreakCount="1">
    <brk id="13" max="5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B050"/>
    <pageSetUpPr fitToPage="1"/>
  </sheetPr>
  <dimension ref="A1:P51"/>
  <sheetViews>
    <sheetView showGridLines="0" view="pageBreakPreview" zoomScale="115" zoomScaleNormal="100" zoomScaleSheetLayoutView="115" zoomScalePageLayoutView="85" workbookViewId="0">
      <selection activeCell="B3" sqref="B3"/>
    </sheetView>
  </sheetViews>
  <sheetFormatPr defaultColWidth="0" defaultRowHeight="24" x14ac:dyDescent="0.35"/>
  <cols>
    <col min="1" max="1" width="1.875" style="92" customWidth="1"/>
    <col min="2" max="2" width="13.375" style="91" customWidth="1"/>
    <col min="3" max="3" width="14.875" style="91" customWidth="1"/>
    <col min="4" max="4" width="13.125" style="92" customWidth="1"/>
    <col min="5" max="5" width="12.5" style="92" customWidth="1"/>
    <col min="6" max="6" width="5.75" style="91" customWidth="1"/>
    <col min="7" max="7" width="16" style="91" customWidth="1"/>
    <col min="8" max="8" width="6.5" style="141" customWidth="1"/>
    <col min="9" max="9" width="2.75" style="92" customWidth="1"/>
    <col min="10" max="10" width="4.75" style="91" customWidth="1"/>
    <col min="11" max="11" width="12.5" style="91" customWidth="1"/>
    <col min="12" max="12" width="5.75" style="91" customWidth="1"/>
    <col min="13" max="13" width="16" style="91" customWidth="1"/>
    <col min="14" max="14" width="7" style="91" customWidth="1"/>
    <col min="15" max="15" width="1.75" style="91" hidden="1" customWidth="1"/>
    <col min="16" max="16334" width="0" style="91" hidden="1"/>
    <col min="16335" max="16335" width="18.375" style="91" customWidth="1"/>
    <col min="16336" max="16336" width="21.25" style="91" customWidth="1"/>
    <col min="16337" max="16337" width="16.875" style="91" customWidth="1"/>
    <col min="16338" max="16338" width="17.125" style="91" customWidth="1"/>
    <col min="16339" max="16339" width="19.75" style="91" customWidth="1"/>
    <col min="16340" max="16340" width="15.25" style="91" customWidth="1"/>
    <col min="16341" max="16341" width="19.625" style="91" customWidth="1"/>
    <col min="16342" max="16342" width="16.625" style="91" customWidth="1"/>
    <col min="16343" max="16343" width="16.75" style="91" customWidth="1"/>
    <col min="16344" max="16344" width="17.75" style="91" customWidth="1"/>
    <col min="16345" max="16345" width="19.875" style="91" customWidth="1"/>
    <col min="16346" max="16346" width="22.25" style="91" customWidth="1"/>
    <col min="16347" max="16347" width="19.875" style="91" customWidth="1"/>
    <col min="16348" max="16348" width="15.375" style="91" customWidth="1"/>
    <col min="16349" max="16349" width="19.75" style="91" customWidth="1"/>
    <col min="16350" max="16350" width="22" style="91" customWidth="1"/>
    <col min="16351" max="16351" width="23.125" style="91" customWidth="1"/>
    <col min="16352" max="16352" width="20.875" style="91" customWidth="1"/>
    <col min="16353" max="16353" width="23" style="91" customWidth="1"/>
    <col min="16354" max="16354" width="14.125" style="91" customWidth="1"/>
    <col min="16355" max="16355" width="17" style="91" customWidth="1"/>
    <col min="16356" max="16356" width="12.875" style="91" customWidth="1"/>
    <col min="16357" max="16357" width="9.125" style="91" customWidth="1"/>
    <col min="16358" max="16358" width="17" style="91" customWidth="1"/>
    <col min="16359" max="16359" width="27.25" style="91" customWidth="1"/>
    <col min="16360" max="16360" width="29.5" style="91" customWidth="1"/>
    <col min="16361" max="16361" width="25.25" style="91" customWidth="1"/>
    <col min="16362" max="16362" width="25.375" style="91" customWidth="1"/>
    <col min="16363" max="16363" width="18.375" style="91" customWidth="1"/>
    <col min="16364" max="16364" width="19.375" style="91" customWidth="1"/>
    <col min="16365" max="16365" width="19.125" style="91" customWidth="1"/>
    <col min="16366" max="16366" width="20.25" style="91" customWidth="1"/>
    <col min="16367" max="16367" width="21.25" style="91" customWidth="1"/>
    <col min="16368" max="16368" width="17.25" style="91" customWidth="1"/>
    <col min="16369" max="16369" width="3.25" style="91" customWidth="1"/>
    <col min="16370" max="16370" width="2.125" style="91" customWidth="1"/>
    <col min="16371" max="16371" width="3" style="91" customWidth="1"/>
    <col min="16372" max="16372" width="17.375" style="91" customWidth="1"/>
    <col min="16373" max="16373" width="13.625" style="91" customWidth="1"/>
    <col min="16374" max="16374" width="17.375" style="91" customWidth="1"/>
    <col min="16375" max="16375" width="16.125" style="91" customWidth="1"/>
    <col min="16376" max="16376" width="3.25" style="91" customWidth="1"/>
    <col min="16377" max="16377" width="2.125" style="91" customWidth="1"/>
    <col min="16378" max="16378" width="3.75" style="91" customWidth="1"/>
    <col min="16379" max="16379" width="4" style="91" customWidth="1"/>
    <col min="16380" max="16384" width="6.75" style="91" customWidth="1"/>
  </cols>
  <sheetData>
    <row r="1" spans="1:15" ht="11.45" customHeight="1" x14ac:dyDescent="0.35">
      <c r="A1" s="134" t="s">
        <v>0</v>
      </c>
      <c r="B1" s="106"/>
      <c r="C1" s="92"/>
      <c r="D1" s="91"/>
      <c r="E1" s="91"/>
    </row>
    <row r="2" spans="1:15" ht="11.45" customHeight="1" x14ac:dyDescent="0.35">
      <c r="A2" s="333"/>
      <c r="B2" s="333" t="str">
        <f>Demonstrativo_Pagamento!A2</f>
        <v>79ªE CRI Real Park 05/2025</v>
      </c>
      <c r="C2" s="92"/>
      <c r="D2" s="91"/>
    </row>
    <row r="3" spans="1:15" s="92" customFormat="1" ht="11.45" customHeight="1" x14ac:dyDescent="0.35">
      <c r="B3" s="153"/>
      <c r="H3" s="154"/>
    </row>
    <row r="4" spans="1:15" s="92" customFormat="1" ht="11.45" customHeight="1" x14ac:dyDescent="0.35">
      <c r="A4" s="91"/>
      <c r="B4" s="93"/>
      <c r="C4" s="91"/>
      <c r="D4" s="91"/>
      <c r="E4" s="91"/>
      <c r="F4" s="91"/>
      <c r="G4" s="91"/>
      <c r="H4" s="141"/>
      <c r="J4" s="91"/>
      <c r="K4" s="91"/>
      <c r="L4" s="91"/>
      <c r="M4" s="91"/>
      <c r="N4" s="91"/>
      <c r="O4" s="91"/>
    </row>
    <row r="5" spans="1:15" s="140" customFormat="1" ht="11.45" customHeight="1" x14ac:dyDescent="0.3">
      <c r="A5" s="386" t="s">
        <v>64</v>
      </c>
      <c r="B5" s="387"/>
      <c r="C5" s="387"/>
      <c r="D5" s="387"/>
      <c r="E5" s="387"/>
      <c r="F5" s="387"/>
      <c r="G5" s="387"/>
      <c r="H5" s="387"/>
      <c r="I5" s="387"/>
      <c r="J5" s="387"/>
      <c r="K5" s="387"/>
      <c r="L5" s="387"/>
      <c r="M5" s="387"/>
      <c r="N5" s="387"/>
      <c r="O5" s="139"/>
    </row>
    <row r="6" spans="1:15" ht="11.45" customHeight="1" x14ac:dyDescent="0.5">
      <c r="A6" s="91"/>
      <c r="B6" s="97"/>
      <c r="C6" s="97"/>
      <c r="D6" s="97"/>
      <c r="E6" s="97"/>
      <c r="F6" s="97"/>
      <c r="G6" s="97"/>
      <c r="H6" s="142"/>
      <c r="I6" s="98"/>
      <c r="J6" s="97"/>
      <c r="K6" s="97"/>
      <c r="L6" s="99"/>
      <c r="M6" s="97"/>
      <c r="N6" s="97"/>
      <c r="O6" s="95"/>
    </row>
    <row r="7" spans="1:15" ht="19.899999999999999" customHeight="1" x14ac:dyDescent="0.35">
      <c r="A7" s="388" t="s">
        <v>65</v>
      </c>
      <c r="B7" s="394"/>
      <c r="C7" s="394"/>
      <c r="D7" s="389"/>
      <c r="E7" s="389"/>
      <c r="F7" s="394"/>
      <c r="G7" s="394"/>
      <c r="H7" s="395"/>
      <c r="I7" s="389"/>
      <c r="J7" s="394"/>
      <c r="K7" s="394"/>
      <c r="L7" s="394"/>
      <c r="M7" s="394"/>
      <c r="N7" s="394"/>
      <c r="O7" s="100"/>
    </row>
    <row r="8" spans="1:15" s="106" customFormat="1" ht="19.899999999999999" customHeight="1" x14ac:dyDescent="0.3">
      <c r="A8" s="155"/>
      <c r="B8" s="156"/>
      <c r="C8" s="157"/>
      <c r="D8" s="157"/>
      <c r="E8" s="390" t="s">
        <v>66</v>
      </c>
      <c r="F8" s="391"/>
      <c r="G8" s="202">
        <f>G16</f>
        <v>0</v>
      </c>
      <c r="H8" s="208">
        <f>IFERROR(G8/B12,0)</f>
        <v>0</v>
      </c>
      <c r="I8" s="159"/>
      <c r="J8" s="160"/>
      <c r="K8" s="393" t="s">
        <v>67</v>
      </c>
      <c r="L8" s="391"/>
      <c r="M8" s="158">
        <f>M16</f>
        <v>0</v>
      </c>
      <c r="N8" s="208">
        <f>IFERROR(M8/B12,0)</f>
        <v>0</v>
      </c>
      <c r="O8" s="112"/>
    </row>
    <row r="9" spans="1:15" s="92" customFormat="1" ht="11.45" customHeight="1" x14ac:dyDescent="0.35">
      <c r="A9" s="162"/>
      <c r="B9" s="205" t="s">
        <v>68</v>
      </c>
      <c r="C9" s="157" t="s">
        <v>69</v>
      </c>
      <c r="D9" s="157"/>
      <c r="E9" s="203" t="s">
        <v>70</v>
      </c>
      <c r="F9" s="185" t="s">
        <v>71</v>
      </c>
      <c r="G9" s="193" t="s">
        <v>72</v>
      </c>
      <c r="H9" s="199" t="s">
        <v>73</v>
      </c>
      <c r="I9" s="164"/>
      <c r="J9" s="165"/>
      <c r="K9" s="203" t="s">
        <v>70</v>
      </c>
      <c r="L9" s="185" t="s">
        <v>74</v>
      </c>
      <c r="M9" s="193" t="s">
        <v>72</v>
      </c>
      <c r="N9" s="199" t="s">
        <v>73</v>
      </c>
      <c r="O9" s="101"/>
    </row>
    <row r="10" spans="1:15" ht="11.45" customHeight="1" x14ac:dyDescent="0.35">
      <c r="A10" s="162"/>
      <c r="B10" s="206">
        <f>RESUMO_ACOMPANHAMENTO_MENSAL!L2</f>
        <v>0</v>
      </c>
      <c r="C10" s="206">
        <f>'Relatório Analítico'!D5</f>
        <v>0</v>
      </c>
      <c r="D10" s="160"/>
      <c r="E10" s="216" t="s">
        <v>75</v>
      </c>
      <c r="F10" s="217">
        <f>'Relatório Analítico'!C9</f>
        <v>0</v>
      </c>
      <c r="G10" s="218">
        <f>'Relatório Analítico'!D9</f>
        <v>0</v>
      </c>
      <c r="H10" s="219">
        <f t="shared" ref="H10:H15" si="0">IFERROR(((G10/G$16)*100),0)</f>
        <v>0</v>
      </c>
      <c r="I10" s="166"/>
      <c r="J10" s="160"/>
      <c r="K10" s="216" t="s">
        <v>75</v>
      </c>
      <c r="L10" s="217">
        <f>'Relatório Analítico'!C22</f>
        <v>0</v>
      </c>
      <c r="M10" s="218">
        <f>'Relatório Analítico'!D22</f>
        <v>0</v>
      </c>
      <c r="N10" s="219">
        <f t="shared" ref="N10:N15" si="1">IFERROR(((M10/M$16)*100),0)</f>
        <v>0</v>
      </c>
      <c r="O10" s="102"/>
    </row>
    <row r="11" spans="1:15" ht="11.45" customHeight="1" x14ac:dyDescent="0.5">
      <c r="A11" s="162"/>
      <c r="B11" s="163" t="s">
        <v>76</v>
      </c>
      <c r="C11" s="207">
        <f>IFERROR(C10/B12,0)</f>
        <v>0</v>
      </c>
      <c r="D11" s="160"/>
      <c r="E11" s="204" t="s">
        <v>77</v>
      </c>
      <c r="F11" s="186">
        <f>'Relatório Analítico'!C10</f>
        <v>0</v>
      </c>
      <c r="G11" s="194">
        <f>'Relatório Analítico'!D10</f>
        <v>0</v>
      </c>
      <c r="H11" s="200">
        <f t="shared" si="0"/>
        <v>0</v>
      </c>
      <c r="I11" s="166"/>
      <c r="J11" s="160"/>
      <c r="K11" s="204" t="s">
        <v>77</v>
      </c>
      <c r="L11" s="186">
        <f>'Relatório Analítico'!C23</f>
        <v>0</v>
      </c>
      <c r="M11" s="194">
        <f>'Relatório Analítico'!D23</f>
        <v>0</v>
      </c>
      <c r="N11" s="200">
        <f t="shared" si="1"/>
        <v>0</v>
      </c>
      <c r="O11" s="95"/>
    </row>
    <row r="12" spans="1:15" ht="11.45" customHeight="1" x14ac:dyDescent="0.5">
      <c r="A12" s="162"/>
      <c r="B12" s="206">
        <f>'Relatório Analítico'!D35</f>
        <v>0</v>
      </c>
      <c r="C12" s="160"/>
      <c r="D12" s="160"/>
      <c r="E12" s="216" t="s">
        <v>78</v>
      </c>
      <c r="F12" s="217">
        <f>'Relatório Analítico'!C11</f>
        <v>0</v>
      </c>
      <c r="G12" s="218">
        <f>'Relatório Analítico'!D11</f>
        <v>0</v>
      </c>
      <c r="H12" s="219">
        <f t="shared" si="0"/>
        <v>0</v>
      </c>
      <c r="I12" s="166"/>
      <c r="J12" s="160"/>
      <c r="K12" s="216" t="s">
        <v>78</v>
      </c>
      <c r="L12" s="217">
        <f>'Relatório Analítico'!C24</f>
        <v>0</v>
      </c>
      <c r="M12" s="218">
        <f>'Relatório Analítico'!D24</f>
        <v>0</v>
      </c>
      <c r="N12" s="219">
        <f t="shared" si="1"/>
        <v>0</v>
      </c>
      <c r="O12" s="95"/>
    </row>
    <row r="13" spans="1:15" ht="11.45" customHeight="1" x14ac:dyDescent="0.5">
      <c r="A13" s="162"/>
      <c r="B13" s="165"/>
      <c r="C13" s="160"/>
      <c r="D13" s="160"/>
      <c r="E13" s="204" t="s">
        <v>79</v>
      </c>
      <c r="F13" s="186">
        <f>'Relatório Analítico'!C12</f>
        <v>0</v>
      </c>
      <c r="G13" s="194">
        <f>'Relatório Analítico'!D12</f>
        <v>0</v>
      </c>
      <c r="H13" s="200">
        <f t="shared" si="0"/>
        <v>0</v>
      </c>
      <c r="I13" s="166"/>
      <c r="J13" s="160"/>
      <c r="K13" s="204" t="s">
        <v>79</v>
      </c>
      <c r="L13" s="186">
        <f>'Relatório Analítico'!C25</f>
        <v>0</v>
      </c>
      <c r="M13" s="194">
        <f>'Relatório Analítico'!D25</f>
        <v>0</v>
      </c>
      <c r="N13" s="200">
        <f t="shared" si="1"/>
        <v>0</v>
      </c>
      <c r="O13" s="95"/>
    </row>
    <row r="14" spans="1:15" ht="11.45" customHeight="1" x14ac:dyDescent="0.5">
      <c r="A14" s="162"/>
      <c r="B14" s="160"/>
      <c r="C14" s="160"/>
      <c r="D14" s="160"/>
      <c r="E14" s="216" t="s">
        <v>80</v>
      </c>
      <c r="F14" s="217">
        <f>'Relatório Analítico'!C13</f>
        <v>0</v>
      </c>
      <c r="G14" s="218">
        <f>'Relatório Analítico'!D13</f>
        <v>0</v>
      </c>
      <c r="H14" s="219">
        <f t="shared" si="0"/>
        <v>0</v>
      </c>
      <c r="I14" s="166"/>
      <c r="J14" s="160"/>
      <c r="K14" s="216" t="s">
        <v>80</v>
      </c>
      <c r="L14" s="217">
        <f>'Relatório Analítico'!C26</f>
        <v>0</v>
      </c>
      <c r="M14" s="218">
        <f>'Relatório Analítico'!D26</f>
        <v>0</v>
      </c>
      <c r="N14" s="219">
        <f t="shared" si="1"/>
        <v>0</v>
      </c>
      <c r="O14" s="95"/>
    </row>
    <row r="15" spans="1:15" s="94" customFormat="1" ht="11.45" customHeight="1" x14ac:dyDescent="0.5">
      <c r="A15" s="162"/>
      <c r="B15" s="168"/>
      <c r="C15" s="160"/>
      <c r="D15" s="160"/>
      <c r="E15" s="204" t="s">
        <v>81</v>
      </c>
      <c r="F15" s="186">
        <f>'Relatório Analítico'!C14</f>
        <v>0</v>
      </c>
      <c r="G15" s="194">
        <f>'Relatório Analítico'!D14</f>
        <v>0</v>
      </c>
      <c r="H15" s="200">
        <f t="shared" si="0"/>
        <v>0</v>
      </c>
      <c r="I15" s="166"/>
      <c r="J15" s="160"/>
      <c r="K15" s="204" t="s">
        <v>81</v>
      </c>
      <c r="L15" s="186">
        <f>'Relatório Analítico'!C27</f>
        <v>0</v>
      </c>
      <c r="M15" s="194">
        <f>'Relatório Analítico'!D27</f>
        <v>0</v>
      </c>
      <c r="N15" s="200">
        <f t="shared" si="1"/>
        <v>0</v>
      </c>
      <c r="O15" s="95"/>
    </row>
    <row r="16" spans="1:15" s="92" customFormat="1" ht="11.45" customHeight="1" x14ac:dyDescent="0.5">
      <c r="A16" s="162"/>
      <c r="B16" s="169"/>
      <c r="C16" s="160"/>
      <c r="D16" s="160"/>
      <c r="E16" s="203" t="s">
        <v>9</v>
      </c>
      <c r="F16" s="187">
        <f>SUM(F10:F15)</f>
        <v>0</v>
      </c>
      <c r="G16" s="195">
        <f>SUM(G10:G15)</f>
        <v>0</v>
      </c>
      <c r="H16" s="201">
        <f>SUM(H10:H15)</f>
        <v>0</v>
      </c>
      <c r="I16" s="174"/>
      <c r="J16" s="160"/>
      <c r="K16" s="203" t="s">
        <v>9</v>
      </c>
      <c r="L16" s="187">
        <f>SUM(L10:L15)</f>
        <v>0</v>
      </c>
      <c r="M16" s="195">
        <f>SUM(M10:M15)</f>
        <v>0</v>
      </c>
      <c r="N16" s="201">
        <f>SUM(N10:N15)</f>
        <v>0</v>
      </c>
      <c r="O16" s="95"/>
    </row>
    <row r="17" spans="1:15" s="92" customFormat="1" ht="24" customHeight="1" x14ac:dyDescent="0.5">
      <c r="A17" s="162"/>
      <c r="B17" s="169"/>
      <c r="C17" s="160"/>
      <c r="D17" s="160"/>
      <c r="E17" s="170"/>
      <c r="F17" s="171"/>
      <c r="G17" s="172"/>
      <c r="H17" s="173"/>
      <c r="I17" s="174"/>
      <c r="J17" s="160"/>
      <c r="K17" s="170"/>
      <c r="L17" s="171"/>
      <c r="M17" s="172"/>
      <c r="N17" s="175"/>
      <c r="O17" s="96"/>
    </row>
    <row r="18" spans="1:15" s="92" customFormat="1" ht="19.899999999999999" customHeight="1" x14ac:dyDescent="0.5">
      <c r="A18" s="388" t="s">
        <v>82</v>
      </c>
      <c r="B18" s="389"/>
      <c r="C18" s="389"/>
      <c r="D18" s="389"/>
      <c r="E18" s="389"/>
      <c r="F18" s="389"/>
      <c r="G18" s="389"/>
      <c r="H18" s="389"/>
      <c r="I18" s="389"/>
      <c r="J18" s="389"/>
      <c r="K18" s="389"/>
      <c r="L18" s="389"/>
      <c r="M18" s="389"/>
      <c r="N18" s="389"/>
      <c r="O18" s="95"/>
    </row>
    <row r="19" spans="1:15" s="93" customFormat="1" ht="19.899999999999999" customHeight="1" x14ac:dyDescent="0.3">
      <c r="A19" s="155"/>
      <c r="B19" s="161"/>
      <c r="C19" s="176"/>
      <c r="D19" s="176"/>
      <c r="E19" s="390" t="s">
        <v>66</v>
      </c>
      <c r="F19" s="392"/>
      <c r="G19" s="158">
        <f>G27</f>
        <v>0</v>
      </c>
      <c r="H19" s="208">
        <f>IFERROR(G19/B22,0)</f>
        <v>0</v>
      </c>
      <c r="I19" s="177"/>
      <c r="J19" s="159"/>
      <c r="K19" s="393" t="s">
        <v>67</v>
      </c>
      <c r="L19" s="392"/>
      <c r="M19" s="158">
        <f>M27</f>
        <v>0</v>
      </c>
      <c r="N19" s="208">
        <f>IFERROR(M19/B22,0)</f>
        <v>0</v>
      </c>
      <c r="O19" s="107"/>
    </row>
    <row r="20" spans="1:15" ht="11.45" customHeight="1" x14ac:dyDescent="0.35">
      <c r="A20" s="162"/>
      <c r="B20" s="205"/>
      <c r="C20" s="157" t="s">
        <v>69</v>
      </c>
      <c r="D20" s="178"/>
      <c r="E20" s="203" t="s">
        <v>70</v>
      </c>
      <c r="F20" s="188" t="s">
        <v>74</v>
      </c>
      <c r="G20" s="196" t="s">
        <v>72</v>
      </c>
      <c r="H20" s="199" t="s">
        <v>73</v>
      </c>
      <c r="I20" s="164"/>
      <c r="J20" s="165"/>
      <c r="K20" s="203" t="s">
        <v>70</v>
      </c>
      <c r="L20" s="188" t="s">
        <v>74</v>
      </c>
      <c r="M20" s="196" t="s">
        <v>72</v>
      </c>
      <c r="N20" s="271" t="s">
        <v>73</v>
      </c>
      <c r="O20" s="102"/>
    </row>
    <row r="21" spans="1:15" ht="11.45" customHeight="1" x14ac:dyDescent="0.5">
      <c r="A21" s="162"/>
      <c r="B21" s="163" t="s">
        <v>76</v>
      </c>
      <c r="C21" s="206">
        <f>IFERROR('Relatório Analítico'!D73,0)</f>
        <v>0</v>
      </c>
      <c r="D21" s="179"/>
      <c r="E21" s="216" t="s">
        <v>75</v>
      </c>
      <c r="F21" s="220">
        <f>'Relatório Analítico'!C77</f>
        <v>0</v>
      </c>
      <c r="G21" s="221">
        <f>'Relatório Analítico'!D77</f>
        <v>0</v>
      </c>
      <c r="H21" s="219">
        <f t="shared" ref="H21:H26" si="2">IFERROR(((G21/G$27)*100),0)</f>
        <v>0</v>
      </c>
      <c r="I21" s="166"/>
      <c r="J21" s="178"/>
      <c r="K21" s="216" t="s">
        <v>75</v>
      </c>
      <c r="L21" s="220">
        <f>'Relatório Analítico'!C90</f>
        <v>0</v>
      </c>
      <c r="M21" s="221">
        <f>'Relatório Analítico'!D90</f>
        <v>0</v>
      </c>
      <c r="N21" s="272">
        <f t="shared" ref="N21:N26" si="3">IFERROR(((M21/M$27)*100),0)</f>
        <v>0</v>
      </c>
      <c r="O21" s="95"/>
    </row>
    <row r="22" spans="1:15" ht="11.45" customHeight="1" x14ac:dyDescent="0.5">
      <c r="A22" s="162"/>
      <c r="B22" s="206">
        <f>C21+G19+M19</f>
        <v>0</v>
      </c>
      <c r="C22" s="207">
        <f>IFERROR(C21/B22,0)</f>
        <v>0</v>
      </c>
      <c r="D22" s="160"/>
      <c r="E22" s="204" t="s">
        <v>77</v>
      </c>
      <c r="F22" s="189">
        <f>'Relatório Analítico'!C78</f>
        <v>0</v>
      </c>
      <c r="G22" s="197">
        <f>'Relatório Analítico'!D78</f>
        <v>0</v>
      </c>
      <c r="H22" s="200">
        <f t="shared" si="2"/>
        <v>0</v>
      </c>
      <c r="I22" s="166"/>
      <c r="J22" s="179"/>
      <c r="K22" s="204" t="s">
        <v>77</v>
      </c>
      <c r="L22" s="189">
        <f>'Relatório Analítico'!C91</f>
        <v>0</v>
      </c>
      <c r="M22" s="197">
        <f>'Relatório Analítico'!D91</f>
        <v>0</v>
      </c>
      <c r="N22" s="273">
        <f t="shared" si="3"/>
        <v>0</v>
      </c>
      <c r="O22" s="95"/>
    </row>
    <row r="23" spans="1:15" ht="11.45" customHeight="1" x14ac:dyDescent="0.35">
      <c r="A23" s="162"/>
      <c r="B23" s="206"/>
      <c r="C23" s="160"/>
      <c r="D23" s="160"/>
      <c r="E23" s="216" t="s">
        <v>78</v>
      </c>
      <c r="F23" s="220">
        <f>'Relatório Analítico'!C79</f>
        <v>0</v>
      </c>
      <c r="G23" s="221">
        <f>'Relatório Analítico'!D79</f>
        <v>0</v>
      </c>
      <c r="H23" s="219">
        <f t="shared" si="2"/>
        <v>0</v>
      </c>
      <c r="I23" s="166"/>
      <c r="J23" s="180"/>
      <c r="K23" s="216" t="s">
        <v>78</v>
      </c>
      <c r="L23" s="220">
        <f>'Relatório Analítico'!C92</f>
        <v>0</v>
      </c>
      <c r="M23" s="221">
        <f>'Relatório Analítico'!D92</f>
        <v>0</v>
      </c>
      <c r="N23" s="272">
        <f t="shared" si="3"/>
        <v>0</v>
      </c>
      <c r="O23" s="103"/>
    </row>
    <row r="24" spans="1:15" ht="11.45" customHeight="1" x14ac:dyDescent="0.35">
      <c r="A24" s="162"/>
      <c r="B24" s="160"/>
      <c r="C24" s="160"/>
      <c r="D24" s="160"/>
      <c r="E24" s="204" t="s">
        <v>79</v>
      </c>
      <c r="F24" s="189">
        <f>'Relatório Analítico'!C80</f>
        <v>0</v>
      </c>
      <c r="G24" s="197">
        <f>'Relatório Analítico'!D80</f>
        <v>0</v>
      </c>
      <c r="H24" s="200">
        <f t="shared" si="2"/>
        <v>0</v>
      </c>
      <c r="I24" s="166"/>
      <c r="J24" s="160"/>
      <c r="K24" s="204" t="s">
        <v>79</v>
      </c>
      <c r="L24" s="189">
        <f>'Relatório Analítico'!C93</f>
        <v>0</v>
      </c>
      <c r="M24" s="197">
        <f>'Relatório Analítico'!D93</f>
        <v>0</v>
      </c>
      <c r="N24" s="273">
        <f t="shared" si="3"/>
        <v>0</v>
      </c>
      <c r="O24" s="103"/>
    </row>
    <row r="25" spans="1:15" ht="11.45" customHeight="1" x14ac:dyDescent="0.35">
      <c r="A25" s="162"/>
      <c r="B25" s="181"/>
      <c r="C25" s="160"/>
      <c r="D25" s="160"/>
      <c r="E25" s="216" t="s">
        <v>80</v>
      </c>
      <c r="F25" s="220">
        <f>'Relatório Analítico'!C81</f>
        <v>0</v>
      </c>
      <c r="G25" s="221">
        <f>'Relatório Analítico'!D81</f>
        <v>0</v>
      </c>
      <c r="H25" s="219">
        <f t="shared" si="2"/>
        <v>0</v>
      </c>
      <c r="I25" s="166"/>
      <c r="J25" s="160"/>
      <c r="K25" s="216" t="s">
        <v>80</v>
      </c>
      <c r="L25" s="220">
        <f>'Relatório Analítico'!C94</f>
        <v>0</v>
      </c>
      <c r="M25" s="221">
        <f>'Relatório Analítico'!D94</f>
        <v>0</v>
      </c>
      <c r="N25" s="219">
        <f t="shared" si="3"/>
        <v>0</v>
      </c>
      <c r="O25" s="103"/>
    </row>
    <row r="26" spans="1:15" ht="11.45" customHeight="1" x14ac:dyDescent="0.35">
      <c r="A26" s="162"/>
      <c r="B26" s="160"/>
      <c r="C26" s="160"/>
      <c r="D26" s="160"/>
      <c r="E26" s="204" t="s">
        <v>81</v>
      </c>
      <c r="F26" s="189">
        <f>'Relatório Analítico'!C82</f>
        <v>0</v>
      </c>
      <c r="G26" s="197">
        <f>'Relatório Analítico'!D82</f>
        <v>0</v>
      </c>
      <c r="H26" s="200">
        <f t="shared" si="2"/>
        <v>0</v>
      </c>
      <c r="I26" s="166"/>
      <c r="J26" s="181"/>
      <c r="K26" s="204" t="s">
        <v>81</v>
      </c>
      <c r="L26" s="189">
        <f>'Relatório Analítico'!C95</f>
        <v>0</v>
      </c>
      <c r="M26" s="197">
        <f>'Relatório Analítico'!D95</f>
        <v>0</v>
      </c>
      <c r="N26" s="200">
        <f t="shared" si="3"/>
        <v>0</v>
      </c>
      <c r="O26" s="103"/>
    </row>
    <row r="27" spans="1:15" s="92" customFormat="1" ht="11.45" customHeight="1" x14ac:dyDescent="0.35">
      <c r="A27" s="162"/>
      <c r="B27" s="181"/>
      <c r="C27" s="160"/>
      <c r="D27" s="160"/>
      <c r="E27" s="203" t="s">
        <v>9</v>
      </c>
      <c r="F27" s="191">
        <f>SUM(F21:F26)</f>
        <v>0</v>
      </c>
      <c r="G27" s="198">
        <f>SUM(G21:G26)</f>
        <v>0</v>
      </c>
      <c r="H27" s="201">
        <f>SUM(H21:H26)</f>
        <v>0</v>
      </c>
      <c r="I27" s="174"/>
      <c r="J27" s="181"/>
      <c r="K27" s="203" t="s">
        <v>9</v>
      </c>
      <c r="L27" s="190">
        <f>SUM(L21:L26)</f>
        <v>0</v>
      </c>
      <c r="M27" s="198">
        <f>SUM(M21:M26)</f>
        <v>0</v>
      </c>
      <c r="N27" s="201">
        <v>100</v>
      </c>
      <c r="O27" s="103"/>
    </row>
    <row r="28" spans="1:15" s="92" customFormat="1" ht="24" customHeight="1" x14ac:dyDescent="0.35">
      <c r="A28" s="162"/>
      <c r="B28" s="181"/>
      <c r="C28" s="160"/>
      <c r="D28" s="160"/>
      <c r="E28" s="170"/>
      <c r="F28" s="175"/>
      <c r="G28" s="172"/>
      <c r="H28" s="173"/>
      <c r="I28" s="174"/>
      <c r="J28" s="181"/>
      <c r="K28" s="170"/>
      <c r="L28" s="171"/>
      <c r="M28" s="172"/>
      <c r="N28" s="173"/>
      <c r="O28" s="123"/>
    </row>
    <row r="29" spans="1:15" s="92" customFormat="1" ht="19.899999999999999" customHeight="1" x14ac:dyDescent="0.35">
      <c r="A29" s="269"/>
      <c r="B29" s="276"/>
      <c r="C29" s="276"/>
      <c r="D29" s="276"/>
      <c r="E29" s="287" t="s">
        <v>34</v>
      </c>
      <c r="F29" s="287"/>
      <c r="G29" s="287"/>
      <c r="H29" s="287"/>
      <c r="I29" s="268"/>
      <c r="J29" s="268"/>
      <c r="K29" s="388" t="s">
        <v>83</v>
      </c>
      <c r="L29" s="389"/>
      <c r="M29" s="389"/>
      <c r="N29" s="389"/>
      <c r="O29" s="103"/>
    </row>
    <row r="30" spans="1:15" s="93" customFormat="1" ht="20.100000000000001" customHeight="1" x14ac:dyDescent="0.35">
      <c r="A30" s="155"/>
      <c r="B30" s="160"/>
      <c r="C30" s="160"/>
      <c r="D30" s="160"/>
      <c r="E30" s="390" t="s">
        <v>84</v>
      </c>
      <c r="F30" s="392"/>
      <c r="G30" s="158">
        <f>G38</f>
        <v>0</v>
      </c>
      <c r="H30" s="208"/>
      <c r="I30" s="182"/>
      <c r="J30" s="181"/>
      <c r="K30" s="274" t="s">
        <v>53</v>
      </c>
      <c r="L30" s="270"/>
      <c r="M30" s="315" t="s">
        <v>85</v>
      </c>
      <c r="N30" s="313" t="s">
        <v>73</v>
      </c>
      <c r="O30" s="312"/>
    </row>
    <row r="31" spans="1:15" s="92" customFormat="1" ht="11.45" customHeight="1" x14ac:dyDescent="0.35">
      <c r="A31" s="155"/>
      <c r="B31" s="163" t="s">
        <v>86</v>
      </c>
      <c r="C31" s="160"/>
      <c r="D31" s="160"/>
      <c r="E31" s="203" t="s">
        <v>70</v>
      </c>
      <c r="F31" s="185" t="s">
        <v>71</v>
      </c>
      <c r="G31" s="193" t="s">
        <v>72</v>
      </c>
      <c r="H31" s="199" t="s">
        <v>73</v>
      </c>
      <c r="I31" s="166"/>
      <c r="J31" s="181"/>
      <c r="K31" s="316" t="s">
        <v>83</v>
      </c>
      <c r="L31" s="317"/>
      <c r="M31" s="363">
        <v>0</v>
      </c>
      <c r="N31" s="319">
        <f>IFERROR(M31/M$34,0)</f>
        <v>0</v>
      </c>
      <c r="O31" s="123"/>
    </row>
    <row r="32" spans="1:15" ht="11.45" customHeight="1" x14ac:dyDescent="0.35">
      <c r="A32" s="162"/>
      <c r="B32" s="206">
        <f>G38</f>
        <v>0</v>
      </c>
      <c r="C32" s="160"/>
      <c r="D32" s="160"/>
      <c r="E32" s="216" t="s">
        <v>75</v>
      </c>
      <c r="F32" s="217">
        <f>'Relatório Analítico'!C59</f>
        <v>0</v>
      </c>
      <c r="G32" s="218">
        <f>'Relatório Analítico'!D59</f>
        <v>0</v>
      </c>
      <c r="H32" s="219">
        <f t="shared" ref="H32:H37" si="4">IFERROR(((G32/G$38)*100),0)</f>
        <v>0</v>
      </c>
      <c r="I32" s="166"/>
      <c r="J32" s="181"/>
      <c r="K32" s="275" t="s">
        <v>87</v>
      </c>
      <c r="L32" s="270"/>
      <c r="M32" s="364">
        <v>0</v>
      </c>
      <c r="N32" s="314">
        <f>IFERROR(M32/M$34,0)</f>
        <v>0</v>
      </c>
      <c r="O32" s="123"/>
    </row>
    <row r="33" spans="1:16" ht="11.45" customHeight="1" x14ac:dyDescent="0.35">
      <c r="A33" s="162"/>
      <c r="B33" s="183"/>
      <c r="C33" s="160"/>
      <c r="D33" s="160"/>
      <c r="E33" s="204" t="s">
        <v>77</v>
      </c>
      <c r="F33" s="186">
        <f>'Relatório Analítico'!C60</f>
        <v>0</v>
      </c>
      <c r="G33" s="194">
        <f>'Relatório Analítico'!D60</f>
        <v>0</v>
      </c>
      <c r="H33" s="200">
        <f t="shared" si="4"/>
        <v>0</v>
      </c>
      <c r="I33" s="166"/>
      <c r="J33" s="160"/>
      <c r="K33" s="316" t="s">
        <v>88</v>
      </c>
      <c r="L33" s="317"/>
      <c r="M33" s="363">
        <v>0</v>
      </c>
      <c r="N33" s="318">
        <f>IFERROR(M33/M$34,0)</f>
        <v>0</v>
      </c>
      <c r="O33" s="307"/>
      <c r="P33" s="223"/>
    </row>
    <row r="34" spans="1:16" ht="11.45" customHeight="1" x14ac:dyDescent="0.35">
      <c r="A34" s="162"/>
      <c r="B34" s="160"/>
      <c r="C34" s="160"/>
      <c r="D34" s="160"/>
      <c r="E34" s="216" t="s">
        <v>78</v>
      </c>
      <c r="F34" s="217">
        <f>'Relatório Analítico'!C61</f>
        <v>0</v>
      </c>
      <c r="G34" s="218">
        <f>'Relatório Analítico'!D61</f>
        <v>0</v>
      </c>
      <c r="H34" s="219">
        <f t="shared" si="4"/>
        <v>0</v>
      </c>
      <c r="I34" s="166"/>
      <c r="J34" s="160"/>
      <c r="K34" s="308" t="s">
        <v>9</v>
      </c>
      <c r="L34" s="270"/>
      <c r="M34" s="364">
        <f>SUM(M31:M33)</f>
        <v>0</v>
      </c>
      <c r="N34" s="314">
        <f>SUM(N31:N33)</f>
        <v>0</v>
      </c>
      <c r="O34" s="306"/>
      <c r="P34" s="224"/>
    </row>
    <row r="35" spans="1:16" ht="11.45" customHeight="1" x14ac:dyDescent="0.35">
      <c r="A35" s="162"/>
      <c r="B35" s="160"/>
      <c r="C35" s="160"/>
      <c r="D35" s="160"/>
      <c r="E35" s="204" t="s">
        <v>79</v>
      </c>
      <c r="F35" s="186">
        <f>'Relatório Analítico'!C62</f>
        <v>0</v>
      </c>
      <c r="G35" s="194">
        <f>'Relatório Analítico'!D62</f>
        <v>0</v>
      </c>
      <c r="H35" s="200">
        <f t="shared" si="4"/>
        <v>0</v>
      </c>
      <c r="I35" s="166"/>
      <c r="J35" s="160"/>
      <c r="K35" s="92"/>
      <c r="L35" s="92"/>
      <c r="M35" s="92"/>
      <c r="N35" s="92"/>
      <c r="O35" s="307"/>
      <c r="P35" s="223"/>
    </row>
    <row r="36" spans="1:16" ht="11.45" customHeight="1" x14ac:dyDescent="0.35">
      <c r="A36" s="162"/>
      <c r="B36" s="160"/>
      <c r="C36" s="160"/>
      <c r="D36" s="160"/>
      <c r="E36" s="216" t="s">
        <v>80</v>
      </c>
      <c r="F36" s="217">
        <f>'Relatório Analítico'!C63</f>
        <v>0</v>
      </c>
      <c r="G36" s="218">
        <f>'Relatório Analítico'!D63</f>
        <v>0</v>
      </c>
      <c r="H36" s="219">
        <f t="shared" si="4"/>
        <v>0</v>
      </c>
      <c r="I36" s="166"/>
      <c r="J36" s="160"/>
      <c r="K36" s="160"/>
      <c r="L36" s="92"/>
      <c r="M36" s="160"/>
      <c r="N36" s="160"/>
      <c r="O36" s="123"/>
    </row>
    <row r="37" spans="1:16" ht="11.45" customHeight="1" x14ac:dyDescent="0.35">
      <c r="A37" s="162"/>
      <c r="B37" s="160"/>
      <c r="C37" s="160"/>
      <c r="D37" s="160"/>
      <c r="E37" s="204" t="s">
        <v>81</v>
      </c>
      <c r="F37" s="186">
        <f>'Relatório Analítico'!C64</f>
        <v>0</v>
      </c>
      <c r="G37" s="194">
        <f>'Relatório Analítico'!D64</f>
        <v>0</v>
      </c>
      <c r="H37" s="200">
        <f t="shared" si="4"/>
        <v>0</v>
      </c>
      <c r="I37" s="173"/>
      <c r="J37" s="160"/>
      <c r="K37" s="160"/>
      <c r="L37" s="92"/>
      <c r="M37" s="160"/>
      <c r="N37" s="160"/>
      <c r="O37" s="123"/>
    </row>
    <row r="38" spans="1:16" s="92" customFormat="1" ht="11.45" customHeight="1" x14ac:dyDescent="0.35">
      <c r="A38" s="162"/>
      <c r="B38" s="160"/>
      <c r="C38" s="160"/>
      <c r="D38" s="160"/>
      <c r="E38" s="203" t="s">
        <v>9</v>
      </c>
      <c r="F38" s="192">
        <f>SUM(F32:F37)</f>
        <v>0</v>
      </c>
      <c r="G38" s="195">
        <f>SUM(G32:G37)</f>
        <v>0</v>
      </c>
      <c r="H38" s="201">
        <f>SUM(H32:H37)</f>
        <v>0</v>
      </c>
      <c r="I38" s="167"/>
      <c r="J38" s="160"/>
      <c r="K38" s="160"/>
      <c r="M38" s="160"/>
      <c r="N38" s="160"/>
      <c r="O38" s="123"/>
    </row>
    <row r="39" spans="1:16" ht="24" customHeight="1" x14ac:dyDescent="0.5">
      <c r="B39" s="96"/>
      <c r="C39" s="96"/>
      <c r="D39" s="96"/>
      <c r="E39" s="96"/>
      <c r="F39" s="96"/>
      <c r="G39" s="96"/>
      <c r="H39" s="184"/>
      <c r="I39" s="96"/>
      <c r="J39" s="96"/>
      <c r="K39" s="96"/>
      <c r="L39" s="92"/>
      <c r="M39" s="96"/>
      <c r="N39" s="96"/>
      <c r="O39" s="143"/>
    </row>
    <row r="40" spans="1:16" ht="11.45" customHeight="1" x14ac:dyDescent="0.35">
      <c r="B40" s="138" t="s">
        <v>89</v>
      </c>
    </row>
    <row r="41" spans="1:16" ht="3.4" hidden="1" customHeight="1" x14ac:dyDescent="0.35">
      <c r="B41" t="s">
        <v>90</v>
      </c>
    </row>
    <row r="42" spans="1:16" ht="11.25" hidden="1" customHeight="1" x14ac:dyDescent="0.35"/>
    <row r="43" spans="1:16" ht="11.25" hidden="1" customHeight="1" x14ac:dyDescent="0.35">
      <c r="B43" s="105"/>
      <c r="C43" s="104"/>
    </row>
    <row r="44" spans="1:16" ht="15.4" hidden="1" customHeight="1" x14ac:dyDescent="0.35"/>
    <row r="45" spans="1:16" ht="10.9" hidden="1" customHeight="1" x14ac:dyDescent="0.35"/>
    <row r="46" spans="1:16" ht="1.9" hidden="1" customHeight="1" x14ac:dyDescent="0.35"/>
    <row r="47" spans="1:16" ht="2.4500000000000002" hidden="1" customHeight="1" x14ac:dyDescent="0.35"/>
    <row r="48" spans="1:16" ht="6" hidden="1" customHeight="1" x14ac:dyDescent="0.35"/>
    <row r="49" ht="5.25" customHeight="1" x14ac:dyDescent="0.35"/>
    <row r="50" ht="10.5" customHeight="1" x14ac:dyDescent="0.35"/>
    <row r="51" ht="9.4" customHeight="1" x14ac:dyDescent="0.35"/>
  </sheetData>
  <mergeCells count="9">
    <mergeCell ref="A5:N5"/>
    <mergeCell ref="A18:N18"/>
    <mergeCell ref="E8:F8"/>
    <mergeCell ref="E19:F19"/>
    <mergeCell ref="E30:F30"/>
    <mergeCell ref="K8:L8"/>
    <mergeCell ref="K19:L19"/>
    <mergeCell ref="A7:N7"/>
    <mergeCell ref="K29:N29"/>
  </mergeCells>
  <printOptions horizontalCentered="1" verticalCentered="1"/>
  <pageMargins left="0.19685039370078741" right="0.19685039370078741" top="0.19685039370078741" bottom="0.19685039370078741" header="0.31496062992125978" footer="0.31496062992125978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N67"/>
  <sheetViews>
    <sheetView tabSelected="1" view="pageBreakPreview" zoomScaleNormal="100" zoomScaleSheetLayoutView="100" zoomScalePageLayoutView="60" workbookViewId="0">
      <selection activeCell="R31" sqref="R31"/>
    </sheetView>
  </sheetViews>
  <sheetFormatPr defaultColWidth="9" defaultRowHeight="16.5" x14ac:dyDescent="0.3"/>
  <cols>
    <col min="1" max="1" width="9" style="20" customWidth="1"/>
    <col min="2" max="4" width="14.125" style="20" customWidth="1"/>
    <col min="5" max="7" width="9" style="20" customWidth="1"/>
    <col min="8" max="8" width="6.5" style="20" customWidth="1"/>
    <col min="9" max="9" width="9" style="20" customWidth="1"/>
    <col min="10" max="10" width="3.5" style="20" customWidth="1"/>
    <col min="11" max="13" width="9" style="20" customWidth="1"/>
    <col min="14" max="14" width="6.5" style="20" customWidth="1"/>
    <col min="15" max="16" width="9" style="20" customWidth="1"/>
    <col min="17" max="16384" width="9" style="20"/>
  </cols>
  <sheetData>
    <row r="1" spans="1:14" x14ac:dyDescent="0.3">
      <c r="A1" s="396"/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</row>
    <row r="2" spans="1:14" ht="11.45" customHeight="1" x14ac:dyDescent="0.3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</row>
    <row r="3" spans="1:14" ht="11.45" customHeight="1" x14ac:dyDescent="0.3">
      <c r="A3" s="397"/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</row>
    <row r="4" spans="1:14" ht="11.45" customHeight="1" x14ac:dyDescent="0.3">
      <c r="A4" s="397"/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7"/>
      <c r="M4" s="397"/>
      <c r="N4" s="397"/>
    </row>
    <row r="5" spans="1:14" ht="11.45" customHeight="1" x14ac:dyDescent="0.3">
      <c r="A5" s="397"/>
      <c r="B5" s="397"/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</row>
    <row r="6" spans="1:14" ht="11.45" customHeight="1" x14ac:dyDescent="0.3">
      <c r="A6" s="397"/>
      <c r="B6" s="397"/>
      <c r="C6" s="397"/>
      <c r="D6" s="397"/>
      <c r="E6" s="397"/>
      <c r="F6" s="397"/>
      <c r="G6" s="397"/>
      <c r="H6" s="397"/>
      <c r="I6" s="397"/>
      <c r="J6" s="397"/>
      <c r="K6" s="397"/>
      <c r="L6" s="397"/>
      <c r="M6" s="397"/>
      <c r="N6" s="397"/>
    </row>
    <row r="7" spans="1:14" ht="11.45" customHeight="1" x14ac:dyDescent="0.3">
      <c r="A7" s="397"/>
      <c r="B7" s="397"/>
      <c r="C7" s="397"/>
      <c r="D7" s="397"/>
      <c r="E7" s="397"/>
      <c r="F7" s="397"/>
      <c r="G7" s="397"/>
      <c r="H7" s="397"/>
      <c r="I7" s="397"/>
      <c r="J7" s="397"/>
      <c r="K7" s="397"/>
      <c r="L7" s="397"/>
      <c r="M7" s="397"/>
      <c r="N7" s="397"/>
    </row>
    <row r="8" spans="1:14" ht="11.45" customHeight="1" x14ac:dyDescent="0.3">
      <c r="A8" s="397"/>
      <c r="B8" s="397"/>
      <c r="C8" s="397"/>
      <c r="D8" s="397"/>
      <c r="E8" s="397"/>
      <c r="F8" s="397"/>
      <c r="G8" s="397"/>
      <c r="H8" s="397"/>
      <c r="I8" s="397"/>
      <c r="J8" s="397"/>
      <c r="K8" s="397"/>
      <c r="L8" s="397"/>
      <c r="M8" s="397"/>
      <c r="N8" s="397"/>
    </row>
    <row r="9" spans="1:14" ht="11.45" customHeight="1" x14ac:dyDescent="0.3">
      <c r="A9" s="397"/>
      <c r="B9" s="397"/>
      <c r="C9" s="397"/>
      <c r="D9" s="397"/>
      <c r="E9" s="397"/>
      <c r="F9" s="397"/>
      <c r="G9" s="397"/>
      <c r="H9" s="397"/>
      <c r="I9" s="397"/>
      <c r="J9" s="397"/>
      <c r="K9" s="397"/>
      <c r="L9" s="397"/>
      <c r="M9" s="397"/>
      <c r="N9" s="397"/>
    </row>
    <row r="10" spans="1:14" ht="11.45" customHeight="1" x14ac:dyDescent="0.3">
      <c r="A10" s="397"/>
      <c r="B10" s="397"/>
      <c r="C10" s="397"/>
      <c r="D10" s="397"/>
      <c r="E10" s="397"/>
      <c r="F10" s="397"/>
      <c r="G10" s="397"/>
      <c r="H10" s="397"/>
      <c r="I10" s="397"/>
      <c r="J10" s="397"/>
      <c r="K10" s="397"/>
      <c r="L10" s="397"/>
      <c r="M10" s="397"/>
      <c r="N10" s="397"/>
    </row>
    <row r="11" spans="1:14" ht="11.45" customHeight="1" x14ac:dyDescent="0.3">
      <c r="A11" s="397"/>
      <c r="B11" s="397"/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397"/>
      <c r="N11" s="397"/>
    </row>
    <row r="12" spans="1:14" ht="11.45" customHeight="1" x14ac:dyDescent="0.3">
      <c r="A12" s="397"/>
      <c r="B12" s="397"/>
      <c r="C12" s="397"/>
      <c r="D12" s="397"/>
      <c r="E12" s="397"/>
      <c r="F12" s="397"/>
      <c r="G12" s="397"/>
      <c r="H12" s="397"/>
      <c r="I12" s="397"/>
      <c r="J12" s="397"/>
      <c r="K12" s="397"/>
      <c r="L12" s="397"/>
      <c r="M12" s="397"/>
      <c r="N12" s="397"/>
    </row>
    <row r="13" spans="1:14" ht="11.45" customHeight="1" x14ac:dyDescent="0.3">
      <c r="A13" s="397"/>
      <c r="B13" s="397"/>
      <c r="C13" s="397"/>
      <c r="D13" s="397"/>
      <c r="E13" s="397"/>
      <c r="F13" s="397"/>
      <c r="G13" s="397"/>
      <c r="H13" s="397"/>
      <c r="I13" s="397"/>
      <c r="J13" s="397"/>
      <c r="K13" s="397"/>
      <c r="L13" s="397"/>
      <c r="M13" s="397"/>
      <c r="N13" s="397"/>
    </row>
    <row r="14" spans="1:14" ht="11.45" customHeight="1" x14ac:dyDescent="0.3">
      <c r="A14" s="397"/>
      <c r="B14" s="397"/>
      <c r="C14" s="397"/>
      <c r="D14" s="397"/>
      <c r="E14" s="397"/>
      <c r="F14" s="397"/>
      <c r="G14" s="397"/>
      <c r="H14" s="397"/>
      <c r="I14" s="397"/>
      <c r="J14" s="397"/>
      <c r="K14" s="397"/>
      <c r="L14" s="397"/>
      <c r="M14" s="397"/>
      <c r="N14" s="397"/>
    </row>
    <row r="15" spans="1:14" ht="11.45" customHeight="1" x14ac:dyDescent="0.3">
      <c r="A15" s="397"/>
      <c r="B15" s="397"/>
      <c r="C15" s="397"/>
      <c r="D15" s="397"/>
      <c r="E15" s="397"/>
      <c r="F15" s="397"/>
      <c r="G15" s="397"/>
      <c r="H15" s="397"/>
      <c r="I15" s="397"/>
      <c r="J15" s="397"/>
      <c r="K15" s="397"/>
      <c r="L15" s="397"/>
      <c r="M15" s="397"/>
      <c r="N15" s="397"/>
    </row>
    <row r="16" spans="1:14" ht="11.45" customHeight="1" x14ac:dyDescent="0.3">
      <c r="A16" s="397"/>
      <c r="B16" s="397"/>
      <c r="C16" s="397"/>
      <c r="D16" s="397"/>
      <c r="E16" s="397"/>
      <c r="F16" s="397"/>
      <c r="G16" s="397"/>
      <c r="H16" s="397"/>
      <c r="I16" s="397"/>
      <c r="J16" s="397"/>
      <c r="K16" s="397"/>
      <c r="L16" s="397"/>
      <c r="M16" s="397"/>
      <c r="N16" s="397"/>
    </row>
    <row r="17" spans="1:14" ht="11.45" customHeight="1" x14ac:dyDescent="0.3">
      <c r="A17" s="397"/>
      <c r="B17" s="397"/>
      <c r="C17" s="397"/>
      <c r="D17" s="397"/>
      <c r="E17" s="397"/>
      <c r="F17" s="397"/>
      <c r="G17" s="397"/>
      <c r="H17" s="397"/>
      <c r="I17" s="397"/>
      <c r="J17" s="397"/>
      <c r="K17" s="397"/>
      <c r="L17" s="397"/>
      <c r="M17" s="397"/>
      <c r="N17" s="397"/>
    </row>
    <row r="18" spans="1:14" ht="11.45" customHeight="1" x14ac:dyDescent="0.3">
      <c r="A18" s="397"/>
      <c r="B18" s="397"/>
      <c r="C18" s="397"/>
      <c r="D18" s="397"/>
      <c r="E18" s="397"/>
      <c r="F18" s="397"/>
      <c r="G18" s="397"/>
      <c r="H18" s="397"/>
      <c r="I18" s="397"/>
      <c r="J18" s="397"/>
      <c r="K18" s="397"/>
      <c r="L18" s="397"/>
      <c r="M18" s="397"/>
      <c r="N18" s="397"/>
    </row>
    <row r="19" spans="1:14" ht="11.45" customHeight="1" x14ac:dyDescent="0.3">
      <c r="A19" s="397"/>
      <c r="B19" s="397"/>
      <c r="C19" s="397"/>
      <c r="D19" s="397"/>
      <c r="E19" s="397"/>
      <c r="F19" s="397"/>
      <c r="G19" s="397"/>
      <c r="H19" s="397"/>
      <c r="I19" s="397"/>
      <c r="J19" s="397"/>
      <c r="K19" s="397"/>
      <c r="L19" s="397"/>
      <c r="M19" s="397"/>
      <c r="N19" s="397"/>
    </row>
    <row r="20" spans="1:14" ht="11.45" customHeight="1" x14ac:dyDescent="0.3">
      <c r="A20" s="397"/>
      <c r="B20" s="397"/>
      <c r="C20" s="397"/>
      <c r="D20" s="397"/>
      <c r="E20" s="397"/>
      <c r="F20" s="397"/>
      <c r="G20" s="397"/>
      <c r="H20" s="397"/>
      <c r="I20" s="397"/>
      <c r="J20" s="397"/>
      <c r="K20" s="397"/>
      <c r="L20" s="397"/>
      <c r="M20" s="397"/>
      <c r="N20" s="397"/>
    </row>
    <row r="21" spans="1:14" ht="11.45" customHeight="1" x14ac:dyDescent="0.3">
      <c r="A21" s="397"/>
      <c r="B21" s="397"/>
      <c r="C21" s="397"/>
      <c r="D21" s="397"/>
      <c r="E21" s="397"/>
      <c r="F21" s="397"/>
      <c r="G21" s="397"/>
      <c r="H21" s="397"/>
      <c r="I21" s="397"/>
      <c r="J21" s="397"/>
      <c r="K21" s="397"/>
      <c r="L21" s="397"/>
      <c r="M21" s="397"/>
      <c r="N21" s="397"/>
    </row>
    <row r="22" spans="1:14" ht="11.45" customHeight="1" x14ac:dyDescent="0.3">
      <c r="A22" s="397"/>
      <c r="B22" s="397"/>
      <c r="C22" s="397"/>
      <c r="D22" s="397"/>
      <c r="E22" s="397"/>
      <c r="F22" s="397"/>
      <c r="G22" s="397"/>
      <c r="H22" s="397"/>
      <c r="I22" s="397"/>
      <c r="J22" s="397"/>
      <c r="K22" s="397"/>
      <c r="L22" s="397"/>
      <c r="M22" s="397"/>
      <c r="N22" s="397"/>
    </row>
    <row r="23" spans="1:14" ht="11.45" customHeight="1" x14ac:dyDescent="0.3">
      <c r="A23" s="397"/>
      <c r="B23" s="397"/>
      <c r="C23" s="397"/>
      <c r="D23" s="397"/>
      <c r="E23" s="397"/>
      <c r="F23" s="397"/>
      <c r="G23" s="397"/>
      <c r="H23" s="397"/>
      <c r="I23" s="397"/>
      <c r="J23" s="397"/>
      <c r="K23" s="397"/>
      <c r="L23" s="397"/>
      <c r="M23" s="397"/>
      <c r="N23" s="397"/>
    </row>
    <row r="24" spans="1:14" ht="11.45" customHeight="1" x14ac:dyDescent="0.3">
      <c r="A24" s="397"/>
      <c r="B24" s="397"/>
      <c r="C24" s="397"/>
      <c r="D24" s="397"/>
      <c r="E24" s="397"/>
      <c r="F24" s="397"/>
      <c r="G24" s="397"/>
      <c r="H24" s="397"/>
      <c r="I24" s="397"/>
      <c r="J24" s="397"/>
      <c r="K24" s="397"/>
      <c r="L24" s="397"/>
      <c r="M24" s="397"/>
      <c r="N24" s="397"/>
    </row>
    <row r="25" spans="1:14" ht="11.45" customHeight="1" x14ac:dyDescent="0.3">
      <c r="A25" s="397"/>
      <c r="B25" s="397"/>
      <c r="C25" s="397"/>
      <c r="D25" s="397"/>
      <c r="E25" s="397"/>
      <c r="F25" s="397"/>
      <c r="G25" s="397"/>
      <c r="H25" s="397"/>
      <c r="I25" s="397"/>
      <c r="J25" s="397"/>
      <c r="K25" s="397"/>
      <c r="L25" s="397"/>
      <c r="M25" s="397"/>
      <c r="N25" s="397"/>
    </row>
    <row r="26" spans="1:14" ht="11.45" customHeight="1" x14ac:dyDescent="0.3">
      <c r="A26" s="397"/>
      <c r="B26" s="397"/>
      <c r="C26" s="397"/>
      <c r="D26" s="397"/>
      <c r="E26" s="397"/>
      <c r="F26" s="397"/>
      <c r="G26" s="397"/>
      <c r="H26" s="397"/>
      <c r="I26" s="397"/>
      <c r="J26" s="397"/>
      <c r="K26" s="397"/>
      <c r="L26" s="397"/>
      <c r="M26" s="397"/>
      <c r="N26" s="397"/>
    </row>
    <row r="27" spans="1:14" ht="11.45" customHeight="1" x14ac:dyDescent="0.3">
      <c r="A27" s="397"/>
      <c r="B27" s="397"/>
      <c r="C27" s="397"/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</row>
    <row r="28" spans="1:14" ht="11.45" customHeight="1" x14ac:dyDescent="0.3">
      <c r="A28" s="397"/>
      <c r="B28" s="397"/>
      <c r="C28" s="397"/>
      <c r="D28" s="397"/>
      <c r="E28" s="397"/>
      <c r="F28" s="397"/>
      <c r="G28" s="397"/>
      <c r="H28" s="397"/>
      <c r="I28" s="397"/>
      <c r="J28" s="397"/>
      <c r="K28" s="397"/>
      <c r="L28" s="397"/>
      <c r="M28" s="397"/>
      <c r="N28" s="397"/>
    </row>
    <row r="29" spans="1:14" ht="11.45" customHeight="1" x14ac:dyDescent="0.3">
      <c r="A29" s="397"/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</row>
    <row r="30" spans="1:14" ht="11.45" customHeight="1" x14ac:dyDescent="0.3">
      <c r="A30" s="397"/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</row>
    <row r="31" spans="1:14" ht="11.45" customHeight="1" x14ac:dyDescent="0.3">
      <c r="A31" s="397"/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</row>
    <row r="32" spans="1:14" ht="11.45" customHeight="1" x14ac:dyDescent="0.3">
      <c r="A32" s="397"/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</row>
    <row r="33" spans="1:14" ht="11.45" customHeight="1" x14ac:dyDescent="0.3">
      <c r="A33" s="397"/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</row>
    <row r="34" spans="1:14" ht="11.45" customHeight="1" x14ac:dyDescent="0.3">
      <c r="A34" s="397"/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</row>
    <row r="35" spans="1:14" ht="11.45" customHeight="1" x14ac:dyDescent="0.3">
      <c r="A35" s="397"/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</row>
    <row r="36" spans="1:14" ht="11.45" customHeight="1" x14ac:dyDescent="0.3">
      <c r="A36" s="397"/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</row>
    <row r="37" spans="1:14" ht="11.45" customHeight="1" x14ac:dyDescent="0.3">
      <c r="A37" s="397"/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</row>
    <row r="38" spans="1:14" ht="11.45" customHeight="1" x14ac:dyDescent="0.3">
      <c r="A38" s="397"/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</row>
    <row r="39" spans="1:14" ht="11.45" customHeight="1" x14ac:dyDescent="0.3">
      <c r="A39" s="397"/>
      <c r="B39" s="397"/>
      <c r="C39" s="397"/>
      <c r="D39" s="397"/>
      <c r="E39" s="397"/>
      <c r="F39" s="397"/>
      <c r="G39" s="397"/>
      <c r="H39" s="397"/>
      <c r="I39" s="397"/>
      <c r="J39" s="397"/>
      <c r="K39" s="397"/>
      <c r="L39" s="397"/>
      <c r="M39" s="397"/>
      <c r="N39" s="397"/>
    </row>
    <row r="40" spans="1:14" ht="11.45" customHeight="1" x14ac:dyDescent="0.3">
      <c r="A40" s="397"/>
      <c r="B40" s="397"/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</row>
    <row r="41" spans="1:14" ht="11.45" customHeight="1" x14ac:dyDescent="0.3">
      <c r="A41" s="397"/>
      <c r="B41" s="397"/>
      <c r="C41" s="397"/>
      <c r="D41" s="397"/>
      <c r="E41" s="397"/>
      <c r="F41" s="397"/>
      <c r="G41" s="397"/>
      <c r="H41" s="397"/>
      <c r="I41" s="397"/>
      <c r="J41" s="397"/>
      <c r="K41" s="397"/>
      <c r="L41" s="397"/>
      <c r="M41" s="397"/>
      <c r="N41" s="397"/>
    </row>
    <row r="42" spans="1:14" ht="11.45" customHeight="1" x14ac:dyDescent="0.3">
      <c r="A42" s="397"/>
      <c r="B42" s="397"/>
      <c r="C42" s="397"/>
      <c r="D42" s="397"/>
      <c r="E42" s="397"/>
      <c r="F42" s="397"/>
      <c r="G42" s="397"/>
      <c r="H42" s="397"/>
      <c r="I42" s="397"/>
      <c r="J42" s="397"/>
      <c r="K42" s="397"/>
      <c r="L42" s="397"/>
      <c r="M42" s="397"/>
      <c r="N42" s="397"/>
    </row>
    <row r="43" spans="1:14" ht="11.45" customHeight="1" x14ac:dyDescent="0.3">
      <c r="A43" s="397"/>
      <c r="B43" s="397"/>
      <c r="C43" s="397"/>
      <c r="D43" s="397"/>
      <c r="E43" s="397"/>
      <c r="F43" s="397"/>
      <c r="G43" s="397"/>
      <c r="H43" s="397"/>
      <c r="I43" s="397"/>
      <c r="J43" s="397"/>
      <c r="K43" s="397"/>
      <c r="L43" s="397"/>
      <c r="M43" s="397"/>
      <c r="N43" s="397"/>
    </row>
    <row r="44" spans="1:14" ht="11.45" customHeight="1" x14ac:dyDescent="0.3">
      <c r="A44" s="397"/>
      <c r="B44" s="397"/>
      <c r="C44" s="397"/>
      <c r="D44" s="397"/>
      <c r="E44" s="397"/>
      <c r="F44" s="397"/>
      <c r="G44" s="397"/>
      <c r="H44" s="397"/>
      <c r="I44" s="397"/>
      <c r="J44" s="397"/>
      <c r="K44" s="397"/>
      <c r="L44" s="397"/>
      <c r="M44" s="397"/>
      <c r="N44" s="397"/>
    </row>
    <row r="45" spans="1:14" ht="15.4" customHeight="1" x14ac:dyDescent="0.3">
      <c r="A45" s="397"/>
      <c r="B45" s="397"/>
      <c r="C45" s="397"/>
      <c r="D45" s="397"/>
      <c r="E45" s="397"/>
      <c r="F45" s="397"/>
      <c r="G45" s="397"/>
      <c r="H45" s="397"/>
      <c r="I45" s="397"/>
      <c r="J45" s="397"/>
      <c r="K45" s="397"/>
      <c r="L45" s="397"/>
      <c r="M45" s="397"/>
      <c r="N45" s="397"/>
    </row>
    <row r="46" spans="1:14" ht="10.9" customHeight="1" x14ac:dyDescent="0.3">
      <c r="A46" s="397"/>
      <c r="B46" s="397"/>
      <c r="C46" s="397"/>
      <c r="D46" s="397"/>
      <c r="E46" s="397"/>
      <c r="F46" s="397"/>
      <c r="G46" s="397"/>
      <c r="H46" s="397"/>
      <c r="I46" s="397"/>
      <c r="J46" s="397"/>
      <c r="K46" s="397"/>
      <c r="L46" s="397"/>
      <c r="M46" s="397"/>
      <c r="N46" s="397"/>
    </row>
    <row r="47" spans="1:14" ht="1.9" hidden="1" customHeight="1" x14ac:dyDescent="0.3">
      <c r="A47" s="397"/>
      <c r="B47" s="397"/>
      <c r="C47" s="397"/>
      <c r="D47" s="397"/>
      <c r="E47" s="397"/>
      <c r="F47" s="397"/>
      <c r="G47" s="397"/>
      <c r="H47" s="397"/>
      <c r="I47" s="397"/>
      <c r="J47" s="397"/>
      <c r="K47" s="397"/>
      <c r="L47" s="397"/>
      <c r="M47" s="397"/>
      <c r="N47" s="397"/>
    </row>
    <row r="48" spans="1:14" ht="2.4500000000000002" hidden="1" customHeight="1" x14ac:dyDescent="0.3">
      <c r="A48" s="397"/>
      <c r="B48" s="397"/>
      <c r="C48" s="397"/>
      <c r="D48" s="397"/>
      <c r="E48" s="397"/>
      <c r="F48" s="397"/>
      <c r="G48" s="397"/>
      <c r="H48" s="397"/>
      <c r="I48" s="397"/>
      <c r="J48" s="397"/>
      <c r="K48" s="397"/>
      <c r="L48" s="397"/>
      <c r="M48" s="397"/>
      <c r="N48" s="397"/>
    </row>
    <row r="49" spans="1:14" ht="6" hidden="1" customHeight="1" x14ac:dyDescent="0.3">
      <c r="A49" s="397"/>
      <c r="B49" s="397"/>
      <c r="C49" s="397"/>
      <c r="D49" s="397"/>
      <c r="E49" s="397"/>
      <c r="F49" s="397"/>
      <c r="G49" s="397"/>
      <c r="H49" s="397"/>
      <c r="I49" s="397"/>
      <c r="J49" s="397"/>
      <c r="K49" s="397"/>
      <c r="L49" s="397"/>
      <c r="M49" s="397"/>
      <c r="N49" s="397"/>
    </row>
    <row r="50" spans="1:14" ht="13.35" hidden="1" customHeight="1" x14ac:dyDescent="0.3">
      <c r="A50" s="397"/>
      <c r="B50" s="397"/>
      <c r="C50" s="397"/>
      <c r="D50" s="397"/>
      <c r="E50" s="397"/>
      <c r="F50" s="397"/>
      <c r="G50" s="397"/>
      <c r="H50" s="397"/>
      <c r="I50" s="397"/>
      <c r="J50" s="397"/>
      <c r="K50" s="397"/>
      <c r="L50" s="397"/>
      <c r="M50" s="397"/>
      <c r="N50" s="397"/>
    </row>
    <row r="51" spans="1:14" ht="23.45" hidden="1" customHeight="1" x14ac:dyDescent="0.3">
      <c r="A51" s="397"/>
      <c r="B51" s="397"/>
      <c r="C51" s="397"/>
      <c r="D51" s="397"/>
      <c r="E51" s="397"/>
      <c r="F51" s="397"/>
      <c r="G51" s="397"/>
      <c r="H51" s="397"/>
      <c r="I51" s="397"/>
      <c r="J51" s="397"/>
      <c r="K51" s="397"/>
      <c r="L51" s="397"/>
      <c r="M51" s="397"/>
      <c r="N51" s="397"/>
    </row>
    <row r="52" spans="1:14" ht="9.9499999999999993" customHeight="1" x14ac:dyDescent="0.3">
      <c r="A52" s="397"/>
      <c r="B52" s="397"/>
      <c r="C52" s="397"/>
      <c r="D52" s="397"/>
      <c r="E52" s="397"/>
      <c r="F52" s="397"/>
      <c r="G52" s="397"/>
      <c r="H52" s="397"/>
      <c r="I52" s="397"/>
      <c r="J52" s="397"/>
      <c r="K52" s="397"/>
      <c r="L52" s="397"/>
      <c r="M52" s="397"/>
      <c r="N52" s="397"/>
    </row>
    <row r="53" spans="1:14" ht="68.45" customHeight="1" x14ac:dyDescent="0.3"/>
    <row r="54" spans="1:14" ht="65.45" customHeight="1" x14ac:dyDescent="0.3"/>
    <row r="55" spans="1:14" ht="81" customHeight="1" x14ac:dyDescent="0.3"/>
    <row r="56" spans="1:14" ht="72.95" customHeight="1" x14ac:dyDescent="0.3"/>
    <row r="57" spans="1:14" ht="86.85" customHeight="1" x14ac:dyDescent="0.3"/>
    <row r="58" spans="1:14" ht="44.85" customHeight="1" x14ac:dyDescent="0.3"/>
    <row r="59" spans="1:14" ht="58.35" customHeight="1" x14ac:dyDescent="0.3"/>
    <row r="60" spans="1:14" ht="54" customHeight="1" x14ac:dyDescent="0.3"/>
    <row r="61" spans="1:14" ht="46.35" customHeight="1" x14ac:dyDescent="0.3"/>
    <row r="62" spans="1:14" ht="67.900000000000006" customHeight="1" x14ac:dyDescent="0.3"/>
    <row r="63" spans="1:14" ht="125.45" customHeight="1" x14ac:dyDescent="0.3"/>
    <row r="64" spans="1:14" ht="44.85" customHeight="1" x14ac:dyDescent="0.3"/>
    <row r="65" ht="52.5" customHeight="1" x14ac:dyDescent="0.3"/>
    <row r="66" ht="103.9" customHeight="1" x14ac:dyDescent="0.3"/>
    <row r="67" ht="101.45" customHeight="1" x14ac:dyDescent="0.3"/>
  </sheetData>
  <mergeCells count="1">
    <mergeCell ref="A1:N52"/>
  </mergeCells>
  <printOptions horizontalCentered="1" verticalCentered="1"/>
  <pageMargins left="0" right="0" top="0" bottom="0" header="0" footer="0"/>
  <pageSetup paperSize="9" scale="9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tabColor rgb="FF00B050"/>
  </sheetPr>
  <dimension ref="A1:S92"/>
  <sheetViews>
    <sheetView view="pageLayout" zoomScaleNormal="44" zoomScaleSheetLayoutView="100" workbookViewId="0">
      <selection activeCell="C8" sqref="C8"/>
    </sheetView>
  </sheetViews>
  <sheetFormatPr defaultColWidth="9" defaultRowHeight="16.5" x14ac:dyDescent="0.3"/>
  <cols>
    <col min="1" max="1" width="4.875" style="86" customWidth="1"/>
    <col min="2" max="2" width="21.875" style="85" customWidth="1"/>
    <col min="3" max="3" width="12.75" style="85" customWidth="1"/>
    <col min="4" max="4" width="5" style="86" customWidth="1"/>
    <col min="5" max="5" width="4.875" style="86" customWidth="1"/>
    <col min="6" max="6" width="11.375" style="85" customWidth="1"/>
    <col min="7" max="7" width="8.625" style="85" customWidth="1"/>
    <col min="8" max="8" width="12.75" style="85" customWidth="1"/>
    <col min="9" max="9" width="8.5" style="85" customWidth="1"/>
    <col min="10" max="10" width="19.875" style="84" customWidth="1"/>
    <col min="11" max="11" width="25.25" style="85" customWidth="1"/>
    <col min="12" max="12" width="46.25" style="85" customWidth="1"/>
    <col min="13" max="13" width="36.625" style="85" customWidth="1"/>
    <col min="14" max="16" width="9" style="85" customWidth="1"/>
    <col min="17" max="17" width="8.25" style="85" customWidth="1"/>
    <col min="18" max="19" width="9" style="85" hidden="1" customWidth="1"/>
    <col min="20" max="21" width="9" style="85" customWidth="1"/>
    <col min="22" max="16384" width="9" style="85"/>
  </cols>
  <sheetData>
    <row r="1" spans="1:11" ht="11.45" customHeight="1" x14ac:dyDescent="0.35">
      <c r="A1" s="336" t="s">
        <v>0</v>
      </c>
      <c r="B1" s="91"/>
      <c r="C1" s="109"/>
      <c r="D1" s="108"/>
      <c r="E1" s="108"/>
      <c r="F1" s="108"/>
      <c r="G1" s="108"/>
      <c r="H1" s="108"/>
      <c r="I1" s="108"/>
      <c r="J1" s="110"/>
    </row>
    <row r="2" spans="1:11" ht="11.45" customHeight="1" x14ac:dyDescent="0.35">
      <c r="A2" s="333" t="str">
        <f>Demonstrativo_Pagamento!A2</f>
        <v>79ªE CRI Real Park 05/2025</v>
      </c>
      <c r="B2" s="91"/>
      <c r="C2" s="109"/>
      <c r="D2" s="108"/>
      <c r="E2" s="108"/>
      <c r="F2" s="108"/>
      <c r="G2" s="108"/>
      <c r="H2" s="108"/>
      <c r="I2" s="108"/>
      <c r="J2" s="110"/>
    </row>
    <row r="3" spans="1:11" s="86" customFormat="1" ht="11.45" customHeight="1" x14ac:dyDescent="0.35">
      <c r="A3" s="148"/>
      <c r="B3" s="92"/>
      <c r="C3" s="109"/>
      <c r="D3" s="109"/>
      <c r="E3" s="109"/>
      <c r="F3" s="109"/>
      <c r="G3" s="109"/>
      <c r="H3" s="109"/>
      <c r="I3" s="109"/>
      <c r="J3" s="149"/>
    </row>
    <row r="4" spans="1:11" s="86" customFormat="1" ht="11.45" customHeight="1" x14ac:dyDescent="0.35">
      <c r="A4" s="108"/>
      <c r="B4" s="111"/>
      <c r="C4" s="108"/>
      <c r="D4" s="108"/>
      <c r="E4" s="108"/>
      <c r="F4" s="108"/>
      <c r="G4" s="108"/>
      <c r="H4" s="108"/>
      <c r="I4" s="108"/>
      <c r="J4" s="110"/>
    </row>
    <row r="5" spans="1:11" s="86" customFormat="1" ht="11.45" customHeight="1" x14ac:dyDescent="0.3">
      <c r="A5" s="386" t="s">
        <v>49</v>
      </c>
      <c r="B5" s="398"/>
      <c r="C5" s="398"/>
      <c r="D5" s="398"/>
      <c r="E5" s="398"/>
      <c r="F5" s="398"/>
      <c r="G5" s="398"/>
      <c r="H5" s="398"/>
      <c r="I5" s="398"/>
      <c r="J5" s="398"/>
    </row>
    <row r="6" spans="1:11" s="86" customFormat="1" ht="11.45" customHeight="1" x14ac:dyDescent="0.3">
      <c r="A6" s="135"/>
      <c r="B6" s="135"/>
      <c r="C6" s="135"/>
      <c r="D6" s="135"/>
      <c r="E6" s="135"/>
      <c r="F6" s="135"/>
      <c r="G6" s="135"/>
      <c r="H6" s="135"/>
      <c r="I6" s="135"/>
      <c r="J6" s="135"/>
    </row>
    <row r="7" spans="1:11" s="144" customFormat="1" ht="11.25" customHeight="1" x14ac:dyDescent="0.25">
      <c r="B7" s="337" t="s">
        <v>56</v>
      </c>
      <c r="C7" s="374">
        <v>45658</v>
      </c>
      <c r="D7" s="324"/>
      <c r="E7" s="324"/>
      <c r="F7" s="324"/>
      <c r="G7" s="324" t="s">
        <v>91</v>
      </c>
      <c r="H7" s="339"/>
      <c r="I7" s="362"/>
      <c r="J7" s="370">
        <v>60000</v>
      </c>
      <c r="K7" s="372">
        <f>J7-C8</f>
        <v>60000</v>
      </c>
    </row>
    <row r="8" spans="1:11" s="144" customFormat="1" ht="11.45" customHeight="1" x14ac:dyDescent="0.15">
      <c r="B8" s="181" t="s">
        <v>92</v>
      </c>
      <c r="C8" s="339">
        <v>0</v>
      </c>
      <c r="D8" s="340"/>
      <c r="E8" s="157"/>
      <c r="F8" s="341"/>
      <c r="G8" s="160" t="s">
        <v>93</v>
      </c>
      <c r="H8" s="339"/>
      <c r="I8" s="362"/>
      <c r="J8" s="328" t="s">
        <v>11</v>
      </c>
    </row>
    <row r="9" spans="1:11" s="144" customFormat="1" ht="11.45" customHeight="1" x14ac:dyDescent="0.15">
      <c r="B9" s="181" t="s">
        <v>94</v>
      </c>
      <c r="C9" s="339">
        <v>0</v>
      </c>
      <c r="D9" s="157"/>
      <c r="E9" s="157"/>
      <c r="F9" s="160"/>
      <c r="G9" s="160"/>
      <c r="H9" s="339"/>
      <c r="I9" s="362"/>
      <c r="J9" s="329"/>
    </row>
    <row r="10" spans="1:11" s="145" customFormat="1" ht="11.45" customHeight="1" x14ac:dyDescent="0.15">
      <c r="A10" s="144"/>
      <c r="B10" s="181" t="s">
        <v>95</v>
      </c>
      <c r="C10" s="339">
        <v>0</v>
      </c>
      <c r="D10" s="157"/>
      <c r="E10" s="178"/>
      <c r="F10" s="182"/>
      <c r="G10" s="160" t="s">
        <v>96</v>
      </c>
      <c r="H10" s="339"/>
      <c r="I10" s="362"/>
      <c r="J10" s="330" t="s">
        <v>57</v>
      </c>
    </row>
    <row r="11" spans="1:11" s="144" customFormat="1" ht="11.45" customHeight="1" x14ac:dyDescent="0.15">
      <c r="B11" s="181" t="s">
        <v>97</v>
      </c>
      <c r="C11" s="339">
        <v>0</v>
      </c>
      <c r="D11" s="160"/>
      <c r="E11" s="178"/>
      <c r="F11" s="174"/>
      <c r="G11" s="167"/>
      <c r="H11" s="339"/>
      <c r="I11" s="362"/>
      <c r="J11" s="331"/>
    </row>
    <row r="12" spans="1:11" s="144" customFormat="1" ht="11.45" customHeight="1" x14ac:dyDescent="0.15">
      <c r="B12" s="181"/>
      <c r="C12" s="147"/>
      <c r="D12" s="147"/>
      <c r="E12" s="147"/>
      <c r="F12" s="147"/>
      <c r="G12" s="342"/>
      <c r="H12" s="339"/>
      <c r="I12" s="362"/>
      <c r="J12" s="331"/>
    </row>
    <row r="13" spans="1:11" s="144" customFormat="1" ht="11.45" customHeight="1" x14ac:dyDescent="0.15">
      <c r="B13" s="146"/>
      <c r="C13" s="343"/>
      <c r="D13" s="343"/>
      <c r="E13" s="343"/>
      <c r="F13" s="343"/>
      <c r="G13" s="343"/>
      <c r="H13" s="339"/>
      <c r="I13" s="362"/>
      <c r="J13" s="331"/>
    </row>
    <row r="14" spans="1:11" s="144" customFormat="1" ht="11.45" customHeight="1" x14ac:dyDescent="0.15">
      <c r="B14" s="344"/>
      <c r="C14" s="343"/>
      <c r="D14" s="324"/>
      <c r="E14" s="345"/>
      <c r="F14" s="346"/>
      <c r="G14" s="347"/>
      <c r="H14" s="339"/>
      <c r="I14" s="362"/>
      <c r="J14" s="331"/>
    </row>
    <row r="15" spans="1:11" s="145" customFormat="1" ht="11.45" customHeight="1" x14ac:dyDescent="0.25">
      <c r="A15" s="144"/>
      <c r="B15" s="337" t="s">
        <v>59</v>
      </c>
      <c r="C15" s="374">
        <f>C7</f>
        <v>45658</v>
      </c>
      <c r="D15" s="324"/>
      <c r="E15" s="324"/>
      <c r="F15" s="324"/>
      <c r="G15" s="324" t="s">
        <v>91</v>
      </c>
      <c r="H15" s="339"/>
      <c r="I15" s="362"/>
      <c r="J15" s="370">
        <v>428045.63</v>
      </c>
    </row>
    <row r="16" spans="1:11" s="145" customFormat="1" ht="11.45" customHeight="1" x14ac:dyDescent="0.15">
      <c r="A16" s="144"/>
      <c r="B16" s="181" t="s">
        <v>92</v>
      </c>
      <c r="C16" s="339">
        <v>0</v>
      </c>
      <c r="D16" s="340"/>
      <c r="E16" s="157"/>
      <c r="F16" s="341"/>
      <c r="G16" s="160" t="s">
        <v>93</v>
      </c>
      <c r="H16" s="339"/>
      <c r="I16" s="362"/>
      <c r="J16" s="371" t="s">
        <v>11</v>
      </c>
    </row>
    <row r="17" spans="1:10" s="144" customFormat="1" ht="11.45" customHeight="1" x14ac:dyDescent="0.15">
      <c r="B17" s="181" t="s">
        <v>98</v>
      </c>
      <c r="C17" s="339">
        <v>0</v>
      </c>
      <c r="D17" s="157"/>
      <c r="E17" s="157"/>
      <c r="F17" s="160"/>
      <c r="G17" s="160"/>
      <c r="H17" s="339"/>
      <c r="I17" s="362"/>
      <c r="J17" s="329"/>
    </row>
    <row r="18" spans="1:10" s="145" customFormat="1" ht="11.45" customHeight="1" x14ac:dyDescent="0.15">
      <c r="A18" s="144"/>
      <c r="B18" s="181" t="s">
        <v>95</v>
      </c>
      <c r="C18" s="339">
        <v>0</v>
      </c>
      <c r="D18" s="157"/>
      <c r="E18" s="178"/>
      <c r="F18" s="182"/>
      <c r="G18" s="160" t="s">
        <v>96</v>
      </c>
      <c r="H18" s="339"/>
      <c r="I18" s="362"/>
      <c r="J18" s="330" t="s">
        <v>60</v>
      </c>
    </row>
    <row r="19" spans="1:10" s="145" customFormat="1" ht="11.45" customHeight="1" x14ac:dyDescent="0.15">
      <c r="A19" s="144"/>
      <c r="B19" s="181" t="s">
        <v>99</v>
      </c>
      <c r="C19" s="339">
        <v>0</v>
      </c>
      <c r="D19" s="160"/>
      <c r="E19" s="178"/>
      <c r="F19" s="174"/>
      <c r="G19" s="167"/>
      <c r="H19" s="339"/>
      <c r="I19" s="362"/>
      <c r="J19" s="331"/>
    </row>
    <row r="20" spans="1:10" s="144" customFormat="1" ht="11.45" customHeight="1" x14ac:dyDescent="0.15">
      <c r="B20" s="181"/>
      <c r="C20" s="147"/>
      <c r="D20" s="147"/>
      <c r="E20" s="147"/>
      <c r="F20" s="147"/>
      <c r="G20" s="342"/>
      <c r="H20" s="339"/>
      <c r="I20" s="362"/>
      <c r="J20" s="331"/>
    </row>
    <row r="21" spans="1:10" s="144" customFormat="1" ht="11.45" customHeight="1" x14ac:dyDescent="0.15">
      <c r="B21" s="146"/>
      <c r="C21" s="343"/>
      <c r="D21" s="343"/>
      <c r="E21" s="343"/>
      <c r="F21" s="343"/>
      <c r="G21" s="343"/>
      <c r="H21" s="339"/>
      <c r="I21" s="362"/>
      <c r="J21" s="331"/>
    </row>
    <row r="22" spans="1:10" s="144" customFormat="1" ht="11.45" customHeight="1" x14ac:dyDescent="0.25">
      <c r="B22" s="337" t="s">
        <v>62</v>
      </c>
      <c r="C22" s="374">
        <f>C7</f>
        <v>45658</v>
      </c>
      <c r="D22" s="324"/>
      <c r="E22" s="324"/>
      <c r="F22" s="324"/>
      <c r="G22" s="324" t="s">
        <v>91</v>
      </c>
      <c r="H22" s="339"/>
      <c r="I22" s="362"/>
      <c r="J22" s="370">
        <v>45000000</v>
      </c>
    </row>
    <row r="23" spans="1:10" s="144" customFormat="1" ht="11.45" customHeight="1" x14ac:dyDescent="0.15">
      <c r="B23" s="181" t="s">
        <v>100</v>
      </c>
      <c r="C23" s="339">
        <v>1</v>
      </c>
      <c r="D23" s="340"/>
      <c r="E23" s="157"/>
      <c r="F23" s="341"/>
      <c r="G23" s="160" t="s">
        <v>93</v>
      </c>
      <c r="H23" s="339"/>
      <c r="I23" s="362"/>
      <c r="J23" s="371" t="s">
        <v>11</v>
      </c>
    </row>
    <row r="24" spans="1:10" s="144" customFormat="1" ht="11.45" customHeight="1" x14ac:dyDescent="0.15">
      <c r="B24" s="181" t="s">
        <v>101</v>
      </c>
      <c r="C24" s="339">
        <v>1</v>
      </c>
      <c r="D24" s="157"/>
      <c r="E24" s="157"/>
      <c r="F24" s="160"/>
      <c r="G24" s="160"/>
      <c r="H24" s="339"/>
      <c r="I24" s="362"/>
      <c r="J24" s="329"/>
    </row>
    <row r="25" spans="1:10" s="144" customFormat="1" ht="11.45" customHeight="1" x14ac:dyDescent="0.15">
      <c r="B25" s="181" t="s">
        <v>95</v>
      </c>
      <c r="C25" s="339">
        <v>0</v>
      </c>
      <c r="D25" s="157"/>
      <c r="E25" s="178"/>
      <c r="F25" s="182"/>
      <c r="G25" s="160" t="s">
        <v>96</v>
      </c>
      <c r="H25" s="339"/>
      <c r="I25" s="362"/>
      <c r="J25" s="330" t="s">
        <v>60</v>
      </c>
    </row>
    <row r="26" spans="1:10" s="145" customFormat="1" ht="11.45" customHeight="1" x14ac:dyDescent="0.15">
      <c r="A26" s="144"/>
      <c r="B26" s="181" t="s">
        <v>99</v>
      </c>
      <c r="C26" s="339">
        <v>0</v>
      </c>
      <c r="D26" s="160"/>
      <c r="E26" s="178"/>
      <c r="F26" s="174"/>
      <c r="G26" s="167"/>
      <c r="H26" s="339"/>
      <c r="I26" s="362"/>
      <c r="J26" s="331"/>
    </row>
    <row r="27" spans="1:10" s="86" customFormat="1" ht="15.6" customHeight="1" x14ac:dyDescent="0.3">
      <c r="A27" s="83"/>
      <c r="B27" s="181"/>
      <c r="C27" s="147"/>
      <c r="D27" s="147"/>
      <c r="E27" s="147"/>
      <c r="F27" s="147"/>
      <c r="G27" s="342"/>
      <c r="H27" s="339"/>
      <c r="I27" s="362"/>
      <c r="J27" s="331"/>
    </row>
    <row r="28" spans="1:10" ht="15.6" customHeight="1" x14ac:dyDescent="0.3">
      <c r="A28" s="82"/>
      <c r="B28" s="83"/>
      <c r="C28" s="83"/>
      <c r="D28" s="83"/>
      <c r="E28" s="87"/>
      <c r="F28" s="88"/>
      <c r="G28" s="348"/>
      <c r="H28" s="83"/>
      <c r="I28" s="362"/>
      <c r="J28" s="327"/>
    </row>
    <row r="29" spans="1:10" ht="15" customHeight="1" x14ac:dyDescent="0.3">
      <c r="A29" s="90"/>
      <c r="B29" s="337" t="s">
        <v>63</v>
      </c>
      <c r="C29" s="374">
        <f>C7</f>
        <v>45658</v>
      </c>
      <c r="D29" s="324"/>
      <c r="E29" s="324"/>
      <c r="F29" s="324"/>
      <c r="G29" s="324" t="s">
        <v>91</v>
      </c>
      <c r="H29" s="339"/>
      <c r="I29" s="362"/>
      <c r="J29" s="327">
        <v>-0.2</v>
      </c>
    </row>
    <row r="30" spans="1:10" x14ac:dyDescent="0.3">
      <c r="B30" s="181" t="s">
        <v>102</v>
      </c>
      <c r="C30" s="339">
        <v>1</v>
      </c>
      <c r="D30" s="340"/>
      <c r="E30" s="157"/>
      <c r="F30" s="341"/>
      <c r="G30" s="160" t="s">
        <v>93</v>
      </c>
      <c r="H30" s="339"/>
      <c r="I30" s="362"/>
      <c r="J30" s="328">
        <v>0</v>
      </c>
    </row>
    <row r="31" spans="1:10" x14ac:dyDescent="0.3">
      <c r="B31" s="181" t="s">
        <v>103</v>
      </c>
      <c r="C31" s="339">
        <v>1</v>
      </c>
      <c r="D31" s="157"/>
      <c r="E31" s="157"/>
      <c r="F31" s="160"/>
      <c r="G31" s="160"/>
      <c r="H31" s="339"/>
      <c r="I31" s="362"/>
      <c r="J31" s="329"/>
    </row>
    <row r="32" spans="1:10" x14ac:dyDescent="0.3">
      <c r="B32" s="181" t="s">
        <v>95</v>
      </c>
      <c r="C32" s="339">
        <v>0</v>
      </c>
      <c r="D32" s="157"/>
      <c r="E32" s="178"/>
      <c r="F32" s="182"/>
      <c r="G32" s="160" t="s">
        <v>96</v>
      </c>
      <c r="H32" s="339"/>
      <c r="I32" s="362"/>
      <c r="J32" s="330" t="s">
        <v>60</v>
      </c>
    </row>
    <row r="33" spans="2:10" ht="14.45" customHeight="1" x14ac:dyDescent="0.3">
      <c r="B33" s="181" t="s">
        <v>99</v>
      </c>
      <c r="C33" s="339">
        <v>0</v>
      </c>
      <c r="D33" s="160"/>
      <c r="E33" s="178"/>
      <c r="F33" s="174"/>
      <c r="G33" s="167"/>
      <c r="H33" s="339"/>
      <c r="I33" s="362"/>
      <c r="J33" s="331"/>
    </row>
    <row r="34" spans="2:10" x14ac:dyDescent="0.3">
      <c r="B34" s="181"/>
      <c r="C34" s="147"/>
      <c r="D34" s="147"/>
      <c r="E34" s="147"/>
      <c r="F34" s="147"/>
      <c r="G34" s="342"/>
      <c r="H34" s="339"/>
      <c r="I34" s="362"/>
      <c r="J34" s="331"/>
    </row>
    <row r="35" spans="2:10" ht="14.45" customHeight="1" x14ac:dyDescent="0.3">
      <c r="B35" s="181"/>
      <c r="C35" s="339"/>
      <c r="D35" s="83"/>
      <c r="E35" s="87"/>
      <c r="F35" s="89"/>
      <c r="G35" s="348"/>
      <c r="H35" s="83"/>
      <c r="I35" s="362"/>
      <c r="J35" s="331"/>
    </row>
    <row r="36" spans="2:10" x14ac:dyDescent="0.3">
      <c r="B36" s="337"/>
      <c r="C36" s="374">
        <f>C7</f>
        <v>45658</v>
      </c>
      <c r="D36" s="324"/>
      <c r="E36" s="324"/>
      <c r="F36" s="324"/>
      <c r="G36" s="324" t="s">
        <v>91</v>
      </c>
      <c r="H36" s="339"/>
      <c r="I36" s="362"/>
      <c r="J36" s="327"/>
    </row>
    <row r="37" spans="2:10" x14ac:dyDescent="0.3">
      <c r="B37" s="181" t="s">
        <v>92</v>
      </c>
      <c r="C37" s="339">
        <v>0</v>
      </c>
      <c r="D37" s="340"/>
      <c r="E37" s="157"/>
      <c r="F37" s="341"/>
      <c r="G37" s="160" t="s">
        <v>93</v>
      </c>
      <c r="H37" s="339"/>
      <c r="I37" s="362"/>
      <c r="J37" s="328"/>
    </row>
    <row r="38" spans="2:10" x14ac:dyDescent="0.3">
      <c r="B38" s="181" t="s">
        <v>98</v>
      </c>
      <c r="C38" s="339">
        <v>0</v>
      </c>
      <c r="D38" s="157"/>
      <c r="E38" s="157"/>
      <c r="F38" s="160"/>
      <c r="G38" s="160"/>
      <c r="H38" s="339"/>
      <c r="I38" s="362"/>
      <c r="J38" s="329"/>
    </row>
    <row r="39" spans="2:10" x14ac:dyDescent="0.3">
      <c r="B39" s="181" t="s">
        <v>95</v>
      </c>
      <c r="C39" s="339">
        <v>0</v>
      </c>
      <c r="D39" s="157"/>
      <c r="E39" s="178"/>
      <c r="F39" s="182"/>
      <c r="G39" s="160" t="s">
        <v>96</v>
      </c>
      <c r="H39" s="339"/>
      <c r="I39" s="362"/>
      <c r="J39" s="330"/>
    </row>
    <row r="40" spans="2:10" x14ac:dyDescent="0.3">
      <c r="B40" s="181" t="s">
        <v>99</v>
      </c>
      <c r="C40" s="339">
        <v>0</v>
      </c>
      <c r="D40" s="160"/>
      <c r="E40" s="178"/>
      <c r="F40" s="174"/>
      <c r="G40" s="167"/>
      <c r="H40" s="339"/>
      <c r="I40" s="362"/>
      <c r="J40" s="331"/>
    </row>
    <row r="41" spans="2:10" x14ac:dyDescent="0.3">
      <c r="B41" s="181"/>
      <c r="C41" s="147"/>
      <c r="D41" s="147"/>
      <c r="E41" s="147"/>
      <c r="F41" s="147"/>
      <c r="G41" s="342"/>
      <c r="H41" s="339"/>
      <c r="I41" s="362"/>
      <c r="J41" s="331"/>
    </row>
    <row r="42" spans="2:10" ht="17.25" customHeight="1" x14ac:dyDescent="0.3">
      <c r="B42" s="181"/>
      <c r="C42" s="339"/>
      <c r="D42" s="83"/>
      <c r="E42" s="87"/>
      <c r="F42" s="89"/>
      <c r="G42" s="348"/>
      <c r="H42" s="83"/>
      <c r="I42" s="362"/>
      <c r="J42" s="331"/>
    </row>
    <row r="43" spans="2:10" x14ac:dyDescent="0.3">
      <c r="B43" s="337"/>
      <c r="C43" s="338"/>
      <c r="D43" s="324"/>
      <c r="E43" s="324"/>
      <c r="F43" s="324"/>
      <c r="G43" s="324" t="s">
        <v>91</v>
      </c>
      <c r="H43" s="339"/>
      <c r="I43" s="362"/>
      <c r="J43" s="331"/>
    </row>
    <row r="44" spans="2:10" x14ac:dyDescent="0.3">
      <c r="B44" s="181" t="s">
        <v>92</v>
      </c>
      <c r="C44" s="339">
        <v>0</v>
      </c>
      <c r="D44" s="340"/>
      <c r="E44" s="157"/>
      <c r="F44" s="341"/>
      <c r="G44" s="160" t="s">
        <v>93</v>
      </c>
      <c r="H44" s="339"/>
      <c r="I44" s="362"/>
    </row>
    <row r="45" spans="2:10" x14ac:dyDescent="0.3">
      <c r="B45" s="181" t="s">
        <v>98</v>
      </c>
      <c r="C45" s="339">
        <v>0</v>
      </c>
      <c r="D45" s="157"/>
      <c r="E45" s="157"/>
      <c r="F45" s="160"/>
      <c r="G45" s="160"/>
      <c r="H45" s="339"/>
      <c r="I45" s="362"/>
    </row>
    <row r="46" spans="2:10" x14ac:dyDescent="0.3">
      <c r="B46" s="181" t="s">
        <v>95</v>
      </c>
      <c r="C46" s="339">
        <v>0</v>
      </c>
      <c r="D46" s="157"/>
      <c r="E46" s="178"/>
      <c r="F46" s="182"/>
      <c r="G46" s="160" t="s">
        <v>96</v>
      </c>
      <c r="H46" s="339"/>
      <c r="I46" s="362"/>
    </row>
    <row r="47" spans="2:10" x14ac:dyDescent="0.3">
      <c r="B47" s="181" t="s">
        <v>99</v>
      </c>
      <c r="C47" s="339">
        <v>0</v>
      </c>
      <c r="D47" s="160"/>
      <c r="E47" s="178"/>
      <c r="F47" s="174"/>
      <c r="G47" s="167"/>
      <c r="H47" s="339"/>
      <c r="I47" s="362"/>
    </row>
    <row r="48" spans="2:10" x14ac:dyDescent="0.3">
      <c r="B48" s="181"/>
      <c r="C48" s="147"/>
      <c r="D48" s="147"/>
      <c r="E48" s="147"/>
      <c r="F48" s="147"/>
      <c r="G48" s="342"/>
      <c r="H48" s="339"/>
      <c r="I48" s="362"/>
    </row>
    <row r="49" spans="2:9" x14ac:dyDescent="0.3">
      <c r="I49" s="362"/>
    </row>
    <row r="50" spans="2:9" x14ac:dyDescent="0.3">
      <c r="B50" s="337"/>
      <c r="C50" s="338"/>
      <c r="D50" s="324"/>
      <c r="E50" s="324"/>
      <c r="F50" s="324"/>
      <c r="G50" s="324" t="s">
        <v>91</v>
      </c>
      <c r="H50" s="339"/>
      <c r="I50" s="362"/>
    </row>
    <row r="51" spans="2:9" x14ac:dyDescent="0.3">
      <c r="B51" s="181" t="s">
        <v>92</v>
      </c>
      <c r="C51" s="339">
        <v>0</v>
      </c>
      <c r="D51" s="340"/>
      <c r="E51" s="157"/>
      <c r="F51" s="341"/>
      <c r="G51" s="160" t="s">
        <v>93</v>
      </c>
      <c r="H51" s="339"/>
      <c r="I51" s="362"/>
    </row>
    <row r="52" spans="2:9" x14ac:dyDescent="0.3">
      <c r="B52" s="181" t="s">
        <v>98</v>
      </c>
      <c r="C52" s="339">
        <v>0</v>
      </c>
      <c r="D52" s="157"/>
      <c r="E52" s="157"/>
      <c r="F52" s="160"/>
      <c r="G52" s="160"/>
      <c r="H52" s="339"/>
      <c r="I52" s="362"/>
    </row>
    <row r="53" spans="2:9" x14ac:dyDescent="0.3">
      <c r="B53" s="181" t="s">
        <v>95</v>
      </c>
      <c r="C53" s="339">
        <v>0</v>
      </c>
      <c r="D53" s="157"/>
      <c r="E53" s="178"/>
      <c r="F53" s="182"/>
      <c r="G53" s="160" t="s">
        <v>96</v>
      </c>
      <c r="H53" s="339"/>
      <c r="I53" s="362"/>
    </row>
    <row r="54" spans="2:9" x14ac:dyDescent="0.3">
      <c r="B54" s="181" t="s">
        <v>99</v>
      </c>
      <c r="C54" s="339">
        <v>0</v>
      </c>
      <c r="I54" s="362"/>
    </row>
    <row r="55" spans="2:9" x14ac:dyDescent="0.3">
      <c r="I55" s="362"/>
    </row>
    <row r="56" spans="2:9" x14ac:dyDescent="0.3">
      <c r="I56" s="362"/>
    </row>
    <row r="57" spans="2:9" x14ac:dyDescent="0.3">
      <c r="B57" s="337"/>
      <c r="C57" s="338"/>
      <c r="D57" s="324"/>
      <c r="E57" s="324"/>
      <c r="F57" s="324"/>
      <c r="G57" s="324" t="s">
        <v>91</v>
      </c>
      <c r="H57" s="339"/>
      <c r="I57" s="362"/>
    </row>
    <row r="58" spans="2:9" x14ac:dyDescent="0.3">
      <c r="B58" s="181" t="s">
        <v>92</v>
      </c>
      <c r="C58" s="339">
        <v>0</v>
      </c>
      <c r="D58" s="340"/>
      <c r="E58" s="157"/>
      <c r="F58" s="341"/>
      <c r="G58" s="160" t="s">
        <v>93</v>
      </c>
      <c r="H58" s="339"/>
      <c r="I58" s="362"/>
    </row>
    <row r="59" spans="2:9" x14ac:dyDescent="0.3">
      <c r="B59" s="181" t="s">
        <v>98</v>
      </c>
      <c r="C59" s="339">
        <v>0</v>
      </c>
      <c r="D59" s="157"/>
      <c r="E59" s="157"/>
      <c r="F59" s="160"/>
      <c r="G59" s="160"/>
      <c r="H59" s="339"/>
      <c r="I59" s="362"/>
    </row>
    <row r="60" spans="2:9" x14ac:dyDescent="0.3">
      <c r="B60" s="181" t="s">
        <v>95</v>
      </c>
      <c r="C60" s="339">
        <v>0</v>
      </c>
      <c r="D60" s="157"/>
      <c r="E60" s="178"/>
      <c r="F60" s="182"/>
      <c r="G60" s="160" t="s">
        <v>96</v>
      </c>
      <c r="H60" s="339"/>
      <c r="I60" s="362"/>
    </row>
    <row r="61" spans="2:9" x14ac:dyDescent="0.3">
      <c r="B61" s="181" t="s">
        <v>99</v>
      </c>
      <c r="C61" s="339">
        <v>0</v>
      </c>
      <c r="I61" s="362"/>
    </row>
    <row r="62" spans="2:9" x14ac:dyDescent="0.3">
      <c r="I62" s="362"/>
    </row>
    <row r="63" spans="2:9" x14ac:dyDescent="0.3">
      <c r="I63" s="362"/>
    </row>
    <row r="64" spans="2:9" x14ac:dyDescent="0.3">
      <c r="B64" s="337"/>
      <c r="C64" s="338"/>
      <c r="D64" s="324"/>
      <c r="E64" s="324"/>
      <c r="F64" s="324"/>
      <c r="G64" s="324" t="s">
        <v>91</v>
      </c>
      <c r="H64" s="339"/>
      <c r="I64" s="362"/>
    </row>
    <row r="65" spans="2:9" x14ac:dyDescent="0.3">
      <c r="B65" s="181" t="s">
        <v>92</v>
      </c>
      <c r="C65" s="339">
        <v>0</v>
      </c>
      <c r="D65" s="340"/>
      <c r="E65" s="157"/>
      <c r="F65" s="341"/>
      <c r="G65" s="160" t="s">
        <v>93</v>
      </c>
      <c r="H65" s="339"/>
      <c r="I65" s="362"/>
    </row>
    <row r="66" spans="2:9" x14ac:dyDescent="0.3">
      <c r="B66" s="181" t="s">
        <v>98</v>
      </c>
      <c r="C66" s="339">
        <v>0</v>
      </c>
      <c r="D66" s="157"/>
      <c r="E66" s="157"/>
      <c r="F66" s="160"/>
      <c r="G66" s="160"/>
      <c r="H66" s="339"/>
      <c r="I66" s="362"/>
    </row>
    <row r="67" spans="2:9" x14ac:dyDescent="0.3">
      <c r="B67" s="181" t="s">
        <v>95</v>
      </c>
      <c r="C67" s="339">
        <v>0</v>
      </c>
      <c r="D67" s="157"/>
      <c r="E67" s="178"/>
      <c r="F67" s="182"/>
      <c r="G67" s="160" t="s">
        <v>96</v>
      </c>
      <c r="H67" s="339"/>
      <c r="I67" s="362"/>
    </row>
    <row r="68" spans="2:9" x14ac:dyDescent="0.3">
      <c r="B68" s="181" t="s">
        <v>99</v>
      </c>
      <c r="C68" s="339">
        <v>0</v>
      </c>
      <c r="I68" s="362"/>
    </row>
    <row r="69" spans="2:9" x14ac:dyDescent="0.3">
      <c r="I69" s="362"/>
    </row>
    <row r="70" spans="2:9" x14ac:dyDescent="0.3">
      <c r="I70" s="362"/>
    </row>
    <row r="71" spans="2:9" x14ac:dyDescent="0.3">
      <c r="I71" s="362"/>
    </row>
    <row r="72" spans="2:9" x14ac:dyDescent="0.3">
      <c r="B72" s="337"/>
      <c r="C72" s="338"/>
      <c r="D72" s="324"/>
      <c r="E72" s="324"/>
      <c r="F72" s="324"/>
      <c r="G72" s="324" t="s">
        <v>91</v>
      </c>
      <c r="H72" s="339"/>
      <c r="I72" s="362"/>
    </row>
    <row r="73" spans="2:9" x14ac:dyDescent="0.3">
      <c r="B73" s="181" t="s">
        <v>92</v>
      </c>
      <c r="C73" s="339">
        <v>0</v>
      </c>
      <c r="D73" s="340"/>
      <c r="E73" s="157"/>
      <c r="F73" s="341"/>
      <c r="G73" s="160" t="s">
        <v>93</v>
      </c>
      <c r="H73" s="339"/>
      <c r="I73" s="362"/>
    </row>
    <row r="74" spans="2:9" x14ac:dyDescent="0.3">
      <c r="B74" s="181" t="s">
        <v>98</v>
      </c>
      <c r="C74" s="339">
        <v>0</v>
      </c>
      <c r="D74" s="157"/>
      <c r="E74" s="157"/>
      <c r="F74" s="160"/>
      <c r="G74" s="160"/>
      <c r="H74" s="339"/>
      <c r="I74" s="362"/>
    </row>
    <row r="75" spans="2:9" x14ac:dyDescent="0.3">
      <c r="B75" s="181" t="s">
        <v>95</v>
      </c>
      <c r="C75" s="339">
        <v>0</v>
      </c>
      <c r="D75" s="157"/>
      <c r="E75" s="178"/>
      <c r="F75" s="182"/>
      <c r="G75" s="160" t="s">
        <v>96</v>
      </c>
      <c r="H75" s="339"/>
      <c r="I75" s="362"/>
    </row>
    <row r="76" spans="2:9" x14ac:dyDescent="0.3">
      <c r="B76" s="181" t="s">
        <v>99</v>
      </c>
      <c r="C76" s="339">
        <v>0</v>
      </c>
      <c r="I76" s="362"/>
    </row>
    <row r="77" spans="2:9" x14ac:dyDescent="0.3">
      <c r="I77" s="362"/>
    </row>
    <row r="78" spans="2:9" x14ac:dyDescent="0.3">
      <c r="I78" s="362"/>
    </row>
    <row r="79" spans="2:9" x14ac:dyDescent="0.3">
      <c r="I79" s="362"/>
    </row>
    <row r="80" spans="2:9" x14ac:dyDescent="0.3">
      <c r="B80" s="337"/>
      <c r="C80" s="338"/>
      <c r="D80" s="324"/>
      <c r="E80" s="324"/>
      <c r="F80" s="324"/>
      <c r="G80" s="324" t="s">
        <v>91</v>
      </c>
      <c r="H80" s="339"/>
      <c r="I80" s="362"/>
    </row>
    <row r="81" spans="2:9" x14ac:dyDescent="0.3">
      <c r="B81" s="181" t="s">
        <v>92</v>
      </c>
      <c r="C81" s="339">
        <v>0</v>
      </c>
      <c r="D81" s="340"/>
      <c r="E81" s="157"/>
      <c r="F81" s="341"/>
      <c r="G81" s="160" t="s">
        <v>93</v>
      </c>
      <c r="H81" s="339"/>
      <c r="I81" s="362"/>
    </row>
    <row r="82" spans="2:9" x14ac:dyDescent="0.3">
      <c r="B82" s="181" t="s">
        <v>98</v>
      </c>
      <c r="C82" s="339">
        <v>0</v>
      </c>
      <c r="D82" s="157"/>
      <c r="E82" s="157"/>
      <c r="F82" s="160"/>
      <c r="G82" s="160"/>
      <c r="H82" s="339"/>
      <c r="I82" s="362"/>
    </row>
    <row r="83" spans="2:9" x14ac:dyDescent="0.3">
      <c r="B83" s="181" t="s">
        <v>95</v>
      </c>
      <c r="C83" s="339">
        <v>0</v>
      </c>
      <c r="D83" s="157"/>
      <c r="E83" s="178"/>
      <c r="F83" s="182"/>
      <c r="G83" s="160" t="s">
        <v>96</v>
      </c>
      <c r="H83" s="339"/>
      <c r="I83" s="362"/>
    </row>
    <row r="84" spans="2:9" x14ac:dyDescent="0.3">
      <c r="B84" s="181" t="s">
        <v>99</v>
      </c>
      <c r="C84" s="339">
        <v>0</v>
      </c>
    </row>
    <row r="88" spans="2:9" x14ac:dyDescent="0.3">
      <c r="B88" s="337"/>
      <c r="C88" s="338"/>
      <c r="D88" s="324"/>
      <c r="E88" s="324"/>
      <c r="F88" s="324"/>
      <c r="G88" s="324"/>
      <c r="H88" s="339"/>
    </row>
    <row r="89" spans="2:9" x14ac:dyDescent="0.3">
      <c r="B89" s="181"/>
      <c r="C89" s="339"/>
      <c r="D89" s="340"/>
      <c r="E89" s="157"/>
      <c r="F89" s="341"/>
      <c r="G89" s="160"/>
      <c r="H89" s="339"/>
    </row>
    <row r="90" spans="2:9" x14ac:dyDescent="0.3">
      <c r="B90" s="181"/>
      <c r="C90" s="339"/>
      <c r="D90" s="157"/>
      <c r="E90" s="157"/>
      <c r="F90" s="160"/>
      <c r="G90" s="160"/>
      <c r="H90" s="339"/>
    </row>
    <row r="91" spans="2:9" x14ac:dyDescent="0.3">
      <c r="B91" s="181"/>
      <c r="C91" s="339"/>
      <c r="D91" s="157"/>
      <c r="E91" s="178"/>
      <c r="F91" s="182"/>
      <c r="G91" s="160"/>
      <c r="H91" s="339"/>
    </row>
    <row r="92" spans="2:9" x14ac:dyDescent="0.3">
      <c r="B92" s="181"/>
      <c r="C92" s="339"/>
    </row>
  </sheetData>
  <mergeCells count="1">
    <mergeCell ref="A5:J5"/>
  </mergeCells>
  <conditionalFormatting sqref="I7:I83">
    <cfRule type="cellIs" dxfId="0" priority="1" operator="greaterThanOrEqual">
      <formula>1000</formula>
    </cfRule>
  </conditionalFormatting>
  <pageMargins left="0" right="0" top="0" bottom="0" header="0" footer="0"/>
  <pageSetup paperSize="9" orientation="landscape" r:id="rId1"/>
  <headerFooter scaleWithDoc="0">
    <oddFooter>&amp;R&amp;G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S994"/>
  <sheetViews>
    <sheetView showGridLines="0" view="pageBreakPreview" topLeftCell="A12" zoomScale="70" zoomScaleNormal="100" zoomScaleSheetLayoutView="70" workbookViewId="0">
      <selection activeCell="F12" sqref="F1:Q1048576"/>
    </sheetView>
  </sheetViews>
  <sheetFormatPr defaultColWidth="14.375" defaultRowHeight="15" customHeight="1" x14ac:dyDescent="0.3"/>
  <cols>
    <col min="1" max="1" width="29.375" style="13" customWidth="1"/>
    <col min="2" max="2" width="57.5" style="13" customWidth="1"/>
    <col min="3" max="3" width="8.625" style="13" customWidth="1"/>
    <col min="4" max="4" width="17.5" style="13" customWidth="1"/>
    <col min="5" max="5" width="7.625" style="13" customWidth="1"/>
    <col min="6" max="6" width="7.625" style="299" customWidth="1"/>
    <col min="7" max="7" width="42" style="13" bestFit="1" customWidth="1"/>
    <col min="8" max="8" width="24.75" style="13" customWidth="1"/>
    <col min="9" max="10" width="12.625" style="16" customWidth="1"/>
    <col min="11" max="11" width="12.625" style="13" customWidth="1"/>
    <col min="12" max="12" width="12.625" style="20" customWidth="1"/>
    <col min="13" max="14" width="14.375" style="20" customWidth="1"/>
    <col min="15" max="16384" width="14.375" style="20"/>
  </cols>
  <sheetData>
    <row r="1" spans="1:19" ht="40.5" customHeight="1" x14ac:dyDescent="0.3">
      <c r="A1" s="72" t="s">
        <v>104</v>
      </c>
      <c r="B1" s="73">
        <v>45443</v>
      </c>
      <c r="C1" s="17"/>
      <c r="D1" s="17"/>
      <c r="E1" s="72"/>
      <c r="F1" s="76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ht="3" customHeight="1" x14ac:dyDescent="0.3">
      <c r="A2" s="17"/>
      <c r="B2" s="17"/>
      <c r="C2" s="17"/>
      <c r="D2" s="17"/>
      <c r="E2" s="72"/>
      <c r="F2" s="76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19" ht="15.75" customHeight="1" x14ac:dyDescent="0.3">
      <c r="A3" s="17"/>
      <c r="B3" s="17" t="s">
        <v>105</v>
      </c>
      <c r="C3" s="17"/>
      <c r="D3" s="17"/>
      <c r="E3" s="72"/>
      <c r="F3" s="76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1:19" ht="15.75" customHeight="1" x14ac:dyDescent="0.3">
      <c r="A4" s="17"/>
      <c r="B4" s="17"/>
      <c r="C4" s="17"/>
      <c r="D4" s="17"/>
      <c r="E4" s="72"/>
      <c r="F4" s="76"/>
      <c r="G4" s="21"/>
      <c r="H4" s="21"/>
      <c r="I4" s="21"/>
      <c r="J4" s="288"/>
      <c r="K4" s="21"/>
      <c r="L4" s="21"/>
      <c r="M4" s="21"/>
      <c r="N4" s="21"/>
      <c r="O4" s="21"/>
      <c r="P4" s="21"/>
      <c r="Q4" s="21"/>
      <c r="R4" s="21"/>
      <c r="S4" s="21"/>
    </row>
    <row r="5" spans="1:19" ht="15.75" customHeight="1" x14ac:dyDescent="0.3">
      <c r="A5" s="17" t="s">
        <v>106</v>
      </c>
      <c r="B5" s="17" t="s">
        <v>107</v>
      </c>
      <c r="C5" s="17">
        <f>IFERROR(VLOOKUP($A5,$G:$J,3,0),0)</f>
        <v>0</v>
      </c>
      <c r="D5" s="78">
        <f>IFERROR(VLOOKUP($A5,$G:$J,4,0),0)</f>
        <v>0</v>
      </c>
      <c r="E5" s="72"/>
      <c r="F5" s="76"/>
      <c r="G5" s="21"/>
      <c r="H5" s="21"/>
      <c r="I5" s="21"/>
      <c r="J5" s="288"/>
      <c r="K5" s="21"/>
      <c r="L5" s="21"/>
      <c r="M5" s="21"/>
      <c r="N5" s="21"/>
      <c r="O5" s="21"/>
      <c r="P5" s="21"/>
      <c r="Q5" s="21"/>
      <c r="R5" s="21"/>
      <c r="S5" s="21"/>
    </row>
    <row r="6" spans="1:19" ht="22.5" customHeight="1" x14ac:dyDescent="0.3">
      <c r="A6" s="19"/>
      <c r="B6" s="19"/>
      <c r="C6" s="19"/>
      <c r="D6" s="79"/>
      <c r="E6" s="289"/>
      <c r="F6" s="365"/>
      <c r="G6" s="21"/>
      <c r="H6" s="21"/>
      <c r="I6" s="21"/>
      <c r="J6" s="288"/>
      <c r="K6" s="21"/>
      <c r="L6" s="21"/>
      <c r="M6" s="21"/>
      <c r="N6" s="21"/>
      <c r="O6" s="21"/>
      <c r="P6" s="21"/>
      <c r="Q6" s="21"/>
      <c r="R6" s="21"/>
      <c r="S6" s="21"/>
    </row>
    <row r="7" spans="1:19" ht="15.75" customHeight="1" x14ac:dyDescent="0.3">
      <c r="A7" s="17"/>
      <c r="B7" s="17" t="s">
        <v>108</v>
      </c>
      <c r="C7" s="17"/>
      <c r="D7" s="78"/>
      <c r="E7" s="72"/>
      <c r="F7" s="76"/>
      <c r="G7" s="21"/>
      <c r="H7" s="21"/>
      <c r="I7" s="21"/>
      <c r="J7" s="288"/>
      <c r="K7" s="21"/>
      <c r="L7" s="21"/>
      <c r="M7" s="21"/>
      <c r="N7" s="21"/>
      <c r="O7" s="21"/>
      <c r="P7" s="21"/>
      <c r="Q7" s="21"/>
      <c r="R7" s="21"/>
      <c r="S7" s="21"/>
    </row>
    <row r="8" spans="1:19" ht="18" customHeight="1" x14ac:dyDescent="0.3">
      <c r="A8" s="17"/>
      <c r="B8" s="17"/>
      <c r="C8" s="17"/>
      <c r="D8" s="78"/>
      <c r="E8" s="72"/>
      <c r="F8" s="76"/>
      <c r="G8" s="21"/>
      <c r="H8" s="21"/>
      <c r="I8" s="21"/>
      <c r="J8" s="288"/>
      <c r="K8" s="21"/>
      <c r="L8" s="21"/>
      <c r="M8" s="21"/>
      <c r="N8" s="21"/>
      <c r="O8" s="21"/>
      <c r="P8" s="21"/>
      <c r="Q8" s="21"/>
      <c r="R8" s="21"/>
      <c r="S8" s="21"/>
    </row>
    <row r="9" spans="1:19" ht="15.75" customHeight="1" x14ac:dyDescent="0.3">
      <c r="A9" s="17" t="s">
        <v>109</v>
      </c>
      <c r="B9" s="17" t="s">
        <v>75</v>
      </c>
      <c r="C9" s="17">
        <f>IFERROR(VLOOKUP($A9,$G:$J,3,0),0)+IFERROR(VLOOKUP($A10,$G:$J,3,0),0)</f>
        <v>0</v>
      </c>
      <c r="D9" s="78">
        <f>IFERROR(VLOOKUP($A9,$G:$J,4,0),0)+IFERROR(VLOOKUP($A10,$G:$J,4,0),0)</f>
        <v>0</v>
      </c>
      <c r="E9" s="72"/>
      <c r="F9" s="76"/>
      <c r="G9" s="21"/>
      <c r="H9" s="21"/>
      <c r="I9" s="21"/>
      <c r="J9" s="290"/>
      <c r="K9" s="21"/>
      <c r="L9" s="21"/>
      <c r="M9" s="21"/>
      <c r="N9" s="21"/>
      <c r="O9" s="21"/>
      <c r="P9" s="21"/>
      <c r="Q9" s="21"/>
      <c r="R9" s="21"/>
      <c r="S9" s="21"/>
    </row>
    <row r="10" spans="1:19" ht="14.45" customHeight="1" x14ac:dyDescent="0.3">
      <c r="A10" s="17" t="s">
        <v>110</v>
      </c>
      <c r="B10" s="17" t="s">
        <v>77</v>
      </c>
      <c r="C10" s="17">
        <f>IFERROR(VLOOKUP($A11,$G:$J,3,0),0)</f>
        <v>0</v>
      </c>
      <c r="D10" s="78">
        <f>IFERROR(VLOOKUP($A11,$G:$J,4,0),0)</f>
        <v>0</v>
      </c>
      <c r="E10" s="72"/>
      <c r="F10" s="76"/>
      <c r="G10" s="21"/>
      <c r="H10" s="21"/>
      <c r="I10" s="21"/>
      <c r="J10" s="290"/>
      <c r="K10" s="21"/>
      <c r="L10" s="21"/>
      <c r="M10" s="21"/>
      <c r="N10" s="21"/>
      <c r="O10" s="21"/>
      <c r="P10" s="21"/>
      <c r="Q10" s="21"/>
      <c r="R10" s="21"/>
      <c r="S10" s="21"/>
    </row>
    <row r="11" spans="1:19" ht="18" customHeight="1" x14ac:dyDescent="0.3">
      <c r="A11" s="17" t="s">
        <v>111</v>
      </c>
      <c r="B11" s="17" t="s">
        <v>78</v>
      </c>
      <c r="C11" s="17">
        <f>IFERROR(VLOOKUP($A12,$G:$J,3,0),0)</f>
        <v>0</v>
      </c>
      <c r="D11" s="78">
        <f>IFERROR(VLOOKUP($A12,$G:$J,4,0),0)</f>
        <v>0</v>
      </c>
      <c r="E11" s="72"/>
      <c r="F11" s="76"/>
      <c r="G11" s="21"/>
      <c r="H11" s="21"/>
      <c r="I11" s="21"/>
      <c r="J11" s="290"/>
      <c r="K11" s="21"/>
      <c r="L11" s="21"/>
      <c r="M11" s="21"/>
      <c r="N11" s="21"/>
      <c r="O11" s="21"/>
      <c r="P11" s="21"/>
      <c r="Q11" s="21"/>
      <c r="R11" s="21"/>
      <c r="S11" s="21"/>
    </row>
    <row r="12" spans="1:19" ht="15.75" customHeight="1" x14ac:dyDescent="0.3">
      <c r="A12" s="17" t="s">
        <v>112</v>
      </c>
      <c r="B12" s="17" t="s">
        <v>79</v>
      </c>
      <c r="C12" s="17">
        <f>IFERROR(VLOOKUP($A13,$G:$J,3,0),0)</f>
        <v>0</v>
      </c>
      <c r="D12" s="78">
        <f>IFERROR(VLOOKUP($A13,$G:$J,4,0),0)</f>
        <v>0</v>
      </c>
      <c r="E12" s="72"/>
      <c r="F12" s="76"/>
      <c r="G12" s="21"/>
      <c r="H12" s="21"/>
      <c r="I12" s="21"/>
      <c r="J12" s="290"/>
      <c r="K12" s="21"/>
      <c r="L12" s="21"/>
      <c r="M12" s="21"/>
      <c r="N12" s="21"/>
      <c r="O12" s="21"/>
      <c r="P12" s="21"/>
      <c r="Q12" s="21"/>
      <c r="R12" s="21"/>
      <c r="S12" s="21"/>
    </row>
    <row r="13" spans="1:19" ht="15.75" customHeight="1" x14ac:dyDescent="0.3">
      <c r="A13" s="17" t="s">
        <v>113</v>
      </c>
      <c r="B13" s="17" t="s">
        <v>80</v>
      </c>
      <c r="C13" s="17">
        <f>IFERROR(VLOOKUP($A15,$G:$J,3,0),0)</f>
        <v>0</v>
      </c>
      <c r="D13" s="78">
        <f>IFERROR(VLOOKUP($A14,$G:$J,4,0),0)+IFERROR(VLOOKUP($A15,$G:$J,4,0),0)</f>
        <v>0</v>
      </c>
      <c r="E13" s="72"/>
      <c r="F13" s="76"/>
      <c r="G13" s="21"/>
      <c r="H13" s="21"/>
      <c r="I13" s="21"/>
      <c r="J13" s="290"/>
      <c r="K13" s="21"/>
      <c r="L13" s="21"/>
      <c r="M13" s="21"/>
      <c r="N13" s="21"/>
      <c r="O13" s="21"/>
      <c r="P13" s="21"/>
      <c r="Q13" s="21"/>
      <c r="R13" s="21"/>
      <c r="S13" s="21"/>
    </row>
    <row r="14" spans="1:19" ht="14.45" customHeight="1" x14ac:dyDescent="0.3">
      <c r="A14" s="17" t="s">
        <v>114</v>
      </c>
      <c r="B14" s="74" t="s">
        <v>81</v>
      </c>
      <c r="C14" s="74">
        <f>IFERROR(VLOOKUP(#REF!,$G:$J,3,0),0)+IFERROR(VLOOKUP($A16,$G:$J,3,0),0)</f>
        <v>0</v>
      </c>
      <c r="D14" s="80">
        <f>IFERROR(VLOOKUP(B16,$G:$J,4,0),0)+IFERROR(VLOOKUP($A16,$G:$J,4,0),0)</f>
        <v>0</v>
      </c>
      <c r="E14" s="72"/>
      <c r="F14" s="76"/>
      <c r="G14" s="21"/>
      <c r="H14" s="21"/>
      <c r="I14" s="21"/>
      <c r="J14" s="290"/>
      <c r="K14" s="21"/>
      <c r="L14" s="21"/>
      <c r="M14" s="21"/>
      <c r="N14" s="21"/>
      <c r="O14" s="21"/>
      <c r="P14" s="21"/>
      <c r="Q14" s="21"/>
      <c r="R14" s="21"/>
      <c r="S14" s="21"/>
    </row>
    <row r="15" spans="1:19" ht="14.45" customHeight="1" x14ac:dyDescent="0.3">
      <c r="A15" s="17" t="s">
        <v>115</v>
      </c>
      <c r="B15" s="75"/>
      <c r="C15" s="75"/>
      <c r="D15" s="81"/>
      <c r="E15" s="72"/>
      <c r="F15" s="76"/>
      <c r="G15" s="21"/>
      <c r="H15" s="21"/>
      <c r="I15" s="21"/>
      <c r="J15" s="290"/>
      <c r="K15" s="21"/>
      <c r="L15" s="21"/>
      <c r="M15" s="21"/>
      <c r="N15" s="21"/>
      <c r="O15" s="21"/>
      <c r="P15" s="21"/>
      <c r="Q15" s="21"/>
      <c r="R15" s="21"/>
      <c r="S15" s="21"/>
    </row>
    <row r="16" spans="1:19" ht="14.45" customHeight="1" x14ac:dyDescent="0.3">
      <c r="A16" s="18" t="s">
        <v>116</v>
      </c>
      <c r="B16" s="75" t="s">
        <v>117</v>
      </c>
      <c r="C16" s="75"/>
      <c r="D16" s="81"/>
      <c r="E16" s="72"/>
      <c r="F16" s="76"/>
      <c r="G16" s="21"/>
      <c r="H16" s="21"/>
      <c r="I16" s="21"/>
      <c r="J16" s="290"/>
      <c r="K16" s="21"/>
      <c r="L16" s="21"/>
      <c r="M16" s="21"/>
      <c r="N16" s="21"/>
      <c r="O16" s="21"/>
      <c r="P16" s="21"/>
      <c r="Q16" s="21"/>
      <c r="R16" s="21"/>
      <c r="S16" s="21"/>
    </row>
    <row r="17" spans="1:19" ht="14.45" customHeight="1" x14ac:dyDescent="0.3">
      <c r="A17" s="17"/>
      <c r="B17" s="17" t="s">
        <v>118</v>
      </c>
      <c r="C17" s="17"/>
      <c r="D17" s="78">
        <f>SUM(D8:D15)</f>
        <v>0</v>
      </c>
      <c r="E17" s="72"/>
      <c r="F17" s="76"/>
      <c r="G17" s="21"/>
      <c r="H17" s="21"/>
      <c r="I17" s="21"/>
      <c r="J17" s="290"/>
      <c r="K17" s="21"/>
      <c r="L17" s="21"/>
      <c r="M17" s="21"/>
      <c r="N17" s="21"/>
      <c r="O17" s="21"/>
      <c r="P17" s="21"/>
      <c r="Q17" s="21"/>
      <c r="R17" s="21"/>
      <c r="S17" s="21"/>
    </row>
    <row r="18" spans="1:19" ht="14.45" customHeight="1" x14ac:dyDescent="0.3">
      <c r="A18" s="17"/>
      <c r="B18" s="17"/>
      <c r="C18" s="17"/>
      <c r="D18" s="78"/>
      <c r="E18" s="72"/>
      <c r="F18" s="76"/>
      <c r="G18" s="21"/>
      <c r="H18" s="21"/>
      <c r="I18" s="21"/>
      <c r="J18" s="288"/>
      <c r="K18" s="21"/>
      <c r="L18" s="21"/>
      <c r="M18" s="21"/>
      <c r="N18" s="21"/>
      <c r="O18" s="21"/>
      <c r="P18" s="21"/>
      <c r="Q18" s="21"/>
      <c r="R18" s="21"/>
      <c r="S18" s="21"/>
    </row>
    <row r="19" spans="1:19" ht="14.45" customHeight="1" x14ac:dyDescent="0.3">
      <c r="A19" s="17"/>
      <c r="B19" s="17" t="s">
        <v>119</v>
      </c>
      <c r="C19" s="17"/>
      <c r="D19" s="78"/>
      <c r="E19" s="72"/>
      <c r="F19" s="76"/>
      <c r="G19" s="21"/>
      <c r="H19" s="21"/>
      <c r="I19" s="21"/>
      <c r="J19" s="288"/>
      <c r="K19" s="21"/>
      <c r="L19" s="21"/>
      <c r="M19" s="21"/>
      <c r="N19" s="21"/>
      <c r="O19" s="21"/>
      <c r="P19" s="21"/>
      <c r="Q19" s="21"/>
      <c r="R19" s="21"/>
      <c r="S19" s="21"/>
    </row>
    <row r="20" spans="1:19" ht="14.45" customHeight="1" x14ac:dyDescent="0.3">
      <c r="A20" s="17"/>
      <c r="B20" s="17"/>
      <c r="C20" s="17"/>
      <c r="D20" s="78"/>
      <c r="E20" s="72"/>
      <c r="F20" s="76"/>
      <c r="G20" s="21"/>
      <c r="H20" s="21"/>
      <c r="I20" s="21"/>
      <c r="J20" s="288"/>
      <c r="K20" s="21"/>
      <c r="L20" s="21"/>
      <c r="M20" s="21"/>
      <c r="N20" s="21"/>
      <c r="O20" s="21"/>
      <c r="P20" s="21"/>
      <c r="Q20" s="21"/>
      <c r="R20" s="21"/>
      <c r="S20" s="21"/>
    </row>
    <row r="21" spans="1:19" ht="15.75" customHeight="1" x14ac:dyDescent="0.3">
      <c r="A21" s="17" t="s">
        <v>120</v>
      </c>
      <c r="B21" s="17"/>
      <c r="C21" s="17"/>
      <c r="D21" s="78"/>
      <c r="E21" s="72"/>
      <c r="F21" s="76"/>
      <c r="G21" s="21"/>
      <c r="H21" s="21"/>
      <c r="I21" s="21"/>
      <c r="J21" s="288"/>
      <c r="K21" s="21"/>
      <c r="L21" s="21"/>
      <c r="M21" s="21"/>
      <c r="N21" s="21"/>
      <c r="O21" s="21"/>
      <c r="P21" s="21"/>
      <c r="Q21" s="21"/>
      <c r="R21" s="21"/>
      <c r="S21" s="21"/>
    </row>
    <row r="22" spans="1:19" ht="18" customHeight="1" x14ac:dyDescent="0.3">
      <c r="A22" s="17" t="s">
        <v>121</v>
      </c>
      <c r="B22" s="17" t="s">
        <v>75</v>
      </c>
      <c r="C22" s="17">
        <f>IFERROR(VLOOKUP($A22,$G:$J,3,0),0)+IFERROR(VLOOKUP($A21,$G:$J,3,0),0)</f>
        <v>0</v>
      </c>
      <c r="D22" s="78">
        <f>IFERROR(VLOOKUP($A22,$G:$J,4,0),0)+IFERROR(VLOOKUP($A21,$G:$J,4,0),0)</f>
        <v>0</v>
      </c>
      <c r="E22" s="72"/>
      <c r="F22" s="76"/>
      <c r="G22" s="21"/>
      <c r="H22" s="21"/>
      <c r="I22" s="21"/>
      <c r="J22" s="288"/>
      <c r="K22" s="21"/>
      <c r="L22" s="21"/>
      <c r="M22" s="21"/>
      <c r="N22" s="21"/>
      <c r="O22" s="21"/>
      <c r="P22" s="21"/>
      <c r="Q22" s="21"/>
      <c r="R22" s="21"/>
      <c r="S22" s="21"/>
    </row>
    <row r="23" spans="1:19" ht="18" customHeight="1" x14ac:dyDescent="0.3">
      <c r="A23" s="17" t="s">
        <v>122</v>
      </c>
      <c r="B23" s="17" t="s">
        <v>77</v>
      </c>
      <c r="C23" s="17">
        <f>IFERROR(VLOOKUP($A23,$G:$J,3,0),0)</f>
        <v>0</v>
      </c>
      <c r="D23" s="78">
        <f>IFERROR(VLOOKUP($A23,$G:$J,4,0),0)</f>
        <v>0</v>
      </c>
      <c r="E23" s="72"/>
      <c r="F23" s="76"/>
      <c r="G23" s="21"/>
      <c r="H23" s="21"/>
      <c r="I23" s="21"/>
      <c r="J23" s="288"/>
      <c r="K23" s="21"/>
      <c r="L23" s="21"/>
      <c r="M23" s="21"/>
      <c r="N23" s="21"/>
      <c r="O23" s="21"/>
      <c r="P23" s="21"/>
      <c r="Q23" s="21"/>
      <c r="R23" s="21"/>
      <c r="S23" s="21"/>
    </row>
    <row r="24" spans="1:19" ht="15.75" customHeight="1" x14ac:dyDescent="0.3">
      <c r="A24" s="17" t="s">
        <v>123</v>
      </c>
      <c r="B24" s="17" t="s">
        <v>78</v>
      </c>
      <c r="C24" s="17">
        <f>IFERROR(VLOOKUP($A24,$G:$J,3,0),0)</f>
        <v>0</v>
      </c>
      <c r="D24" s="78">
        <f>IFERROR(VLOOKUP($A24,$G:$J,4,0),0)</f>
        <v>0</v>
      </c>
      <c r="E24" s="72"/>
      <c r="F24" s="7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</row>
    <row r="25" spans="1:19" ht="15.75" customHeight="1" x14ac:dyDescent="0.3">
      <c r="A25" s="17" t="s">
        <v>124</v>
      </c>
      <c r="B25" s="17" t="s">
        <v>79</v>
      </c>
      <c r="C25" s="17">
        <f>IFERROR(VLOOKUP($A25,$G:$J,3,0),0)</f>
        <v>0</v>
      </c>
      <c r="D25" s="78">
        <f>IFERROR(VLOOKUP($A25,$G:$J,4,0),0)</f>
        <v>0</v>
      </c>
      <c r="E25" s="72"/>
      <c r="F25" s="76"/>
      <c r="G25" s="21"/>
      <c r="H25" s="21"/>
      <c r="I25" s="21"/>
      <c r="J25" s="288"/>
      <c r="K25" s="21"/>
      <c r="L25" s="21"/>
      <c r="M25" s="21"/>
      <c r="N25" s="21"/>
      <c r="O25" s="21"/>
      <c r="P25" s="21"/>
      <c r="Q25" s="21"/>
      <c r="R25" s="21"/>
      <c r="S25" s="21"/>
    </row>
    <row r="26" spans="1:19" ht="15.75" customHeight="1" x14ac:dyDescent="0.3">
      <c r="A26" s="17" t="s">
        <v>125</v>
      </c>
      <c r="B26" s="17" t="s">
        <v>80</v>
      </c>
      <c r="C26" s="17">
        <f>IFERROR(VLOOKUP($A26,$G:$J,3,0),0)+IFERROR(VLOOKUP($A27,$G:$J,3,0),0)</f>
        <v>0</v>
      </c>
      <c r="D26" s="78">
        <f>IFERROR(VLOOKUP($A26,$G:$J,4,0),0)+IFERROR(VLOOKUP($A27,$G:$J,4,0),0)</f>
        <v>0</v>
      </c>
      <c r="E26" s="72"/>
      <c r="F26" s="76"/>
      <c r="G26" s="21"/>
      <c r="H26" s="21"/>
      <c r="I26" s="21"/>
      <c r="J26" s="288"/>
      <c r="K26" s="21"/>
      <c r="L26" s="21"/>
      <c r="M26" s="21"/>
      <c r="N26" s="21"/>
      <c r="O26" s="21"/>
      <c r="P26" s="21"/>
      <c r="Q26" s="21"/>
      <c r="R26" s="21"/>
      <c r="S26" s="21"/>
    </row>
    <row r="27" spans="1:19" ht="15.75" customHeight="1" x14ac:dyDescent="0.3">
      <c r="A27" s="17" t="s">
        <v>126</v>
      </c>
      <c r="B27" s="17" t="s">
        <v>81</v>
      </c>
      <c r="C27" s="17">
        <f>IFERROR(VLOOKUP($B27,$G:$J,3,0),0)+IFERROR(VLOOKUP($A27,$G:$J,3,0),0)</f>
        <v>0</v>
      </c>
      <c r="D27" s="78">
        <f>IFERROR(VLOOKUP($B28,$G:$J,4,0),0)+IFERROR(VLOOKUP($A28,$G:$J,4,0),0)</f>
        <v>0</v>
      </c>
      <c r="E27" s="72"/>
      <c r="F27" s="76"/>
      <c r="G27" s="21"/>
      <c r="H27" s="21"/>
      <c r="I27" s="21"/>
      <c r="J27" s="288"/>
      <c r="K27" s="21"/>
      <c r="L27" s="21"/>
      <c r="M27" s="21"/>
      <c r="N27" s="21"/>
      <c r="O27" s="21"/>
      <c r="P27" s="21"/>
      <c r="Q27" s="21"/>
      <c r="R27" s="21"/>
      <c r="S27" s="21"/>
    </row>
    <row r="28" spans="1:19" ht="15.75" customHeight="1" x14ac:dyDescent="0.3">
      <c r="A28" s="18" t="s">
        <v>127</v>
      </c>
      <c r="B28" s="17" t="s">
        <v>128</v>
      </c>
      <c r="C28" s="17"/>
      <c r="D28" s="78"/>
      <c r="E28" s="72"/>
      <c r="F28" s="76"/>
      <c r="G28" s="21"/>
      <c r="H28" s="21"/>
      <c r="I28" s="21"/>
      <c r="J28" s="288"/>
      <c r="K28" s="21"/>
      <c r="L28" s="21"/>
      <c r="M28" s="21"/>
      <c r="N28" s="21"/>
      <c r="O28" s="21"/>
      <c r="P28" s="21"/>
      <c r="Q28" s="21"/>
      <c r="R28" s="21"/>
      <c r="S28" s="21"/>
    </row>
    <row r="29" spans="1:19" ht="15.75" customHeight="1" x14ac:dyDescent="0.3">
      <c r="A29" s="17"/>
      <c r="B29" s="17" t="s">
        <v>129</v>
      </c>
      <c r="C29" s="17"/>
      <c r="D29" s="78">
        <f>SUM(D20:D28)</f>
        <v>0</v>
      </c>
      <c r="E29" s="72"/>
      <c r="F29" s="76"/>
      <c r="G29" s="21"/>
      <c r="H29" s="21"/>
      <c r="I29" s="21"/>
      <c r="J29" s="288"/>
      <c r="K29" s="21"/>
      <c r="L29" s="21"/>
      <c r="M29" s="21"/>
      <c r="N29" s="21"/>
      <c r="O29" s="21"/>
      <c r="P29" s="21"/>
      <c r="Q29" s="21"/>
      <c r="R29" s="21"/>
      <c r="S29" s="21"/>
    </row>
    <row r="30" spans="1:19" ht="15" customHeight="1" x14ac:dyDescent="0.3">
      <c r="E30" s="72"/>
      <c r="F30" s="76"/>
      <c r="G30" s="21"/>
      <c r="H30" s="21"/>
      <c r="I30" s="21"/>
      <c r="J30" s="288"/>
      <c r="K30" s="21"/>
      <c r="L30" s="21"/>
      <c r="M30" s="21"/>
      <c r="N30" s="21"/>
      <c r="O30" s="21"/>
      <c r="P30" s="21"/>
      <c r="Q30" s="21"/>
      <c r="R30" s="21"/>
      <c r="S30" s="21"/>
    </row>
    <row r="31" spans="1:19" ht="15" customHeight="1" x14ac:dyDescent="0.3">
      <c r="E31" s="72"/>
      <c r="F31" s="76"/>
      <c r="G31" s="21"/>
      <c r="H31" s="21"/>
      <c r="I31" s="21"/>
      <c r="J31" s="288"/>
      <c r="K31" s="21"/>
      <c r="L31" s="21"/>
      <c r="M31" s="21"/>
      <c r="N31" s="21"/>
      <c r="O31" s="21"/>
      <c r="P31" s="21"/>
      <c r="Q31" s="21"/>
      <c r="R31" s="21"/>
      <c r="S31" s="21"/>
    </row>
    <row r="32" spans="1:19" ht="15" customHeight="1" x14ac:dyDescent="0.3">
      <c r="E32" s="72"/>
      <c r="F32" s="76"/>
      <c r="G32" s="21"/>
      <c r="H32" s="21"/>
      <c r="I32" s="21"/>
      <c r="J32" s="288"/>
      <c r="K32" s="21"/>
      <c r="L32" s="21"/>
      <c r="M32" s="21"/>
      <c r="N32" s="21"/>
      <c r="O32" s="21"/>
      <c r="P32" s="21"/>
      <c r="Q32" s="21"/>
      <c r="R32" s="21"/>
      <c r="S32" s="21"/>
    </row>
    <row r="33" spans="1:19" ht="15" customHeight="1" x14ac:dyDescent="0.3">
      <c r="E33" s="72"/>
      <c r="F33" s="76"/>
      <c r="G33" s="21"/>
      <c r="H33" s="21"/>
      <c r="I33" s="21"/>
      <c r="J33" s="288"/>
      <c r="K33" s="21"/>
      <c r="L33" s="21"/>
      <c r="M33" s="21"/>
      <c r="N33" s="21"/>
      <c r="O33" s="21"/>
      <c r="P33" s="21"/>
      <c r="Q33" s="21"/>
      <c r="R33" s="21"/>
      <c r="S33" s="21"/>
    </row>
    <row r="34" spans="1:19" ht="15" customHeight="1" x14ac:dyDescent="0.3">
      <c r="E34" s="72"/>
      <c r="F34" s="76"/>
      <c r="G34" s="21"/>
      <c r="H34" s="21"/>
      <c r="I34" s="21"/>
      <c r="J34" s="288"/>
      <c r="K34" s="21"/>
      <c r="L34" s="21"/>
      <c r="M34" s="21"/>
      <c r="N34" s="21"/>
      <c r="O34" s="21"/>
      <c r="P34" s="21"/>
      <c r="Q34" s="21"/>
      <c r="R34" s="21"/>
      <c r="S34" s="21"/>
    </row>
    <row r="35" spans="1:19" ht="15.75" customHeight="1" x14ac:dyDescent="0.3">
      <c r="A35" s="17"/>
      <c r="B35" s="17" t="s">
        <v>130</v>
      </c>
      <c r="C35" s="17"/>
      <c r="D35" s="78">
        <f>D5+D17+D29</f>
        <v>0</v>
      </c>
      <c r="E35" s="72"/>
      <c r="F35" s="76"/>
      <c r="G35" s="21"/>
      <c r="H35" s="21"/>
      <c r="I35" s="21"/>
      <c r="J35" s="288"/>
      <c r="K35" s="21"/>
      <c r="L35" s="21"/>
      <c r="M35" s="21"/>
      <c r="N35" s="21"/>
      <c r="O35" s="21"/>
      <c r="P35" s="21"/>
      <c r="Q35" s="21"/>
      <c r="R35" s="21"/>
      <c r="S35" s="21"/>
    </row>
    <row r="36" spans="1:19" ht="16.5" customHeight="1" x14ac:dyDescent="0.3">
      <c r="A36" s="17"/>
      <c r="B36" s="17" t="s">
        <v>66</v>
      </c>
      <c r="C36" s="17"/>
      <c r="D36" s="298" t="e">
        <f>D17/D35</f>
        <v>#DIV/0!</v>
      </c>
      <c r="E36" s="72"/>
      <c r="F36" s="76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</row>
    <row r="37" spans="1:19" ht="21" customHeight="1" x14ac:dyDescent="0.3">
      <c r="A37" s="17"/>
      <c r="B37" s="17" t="s">
        <v>67</v>
      </c>
      <c r="C37" s="17"/>
      <c r="D37" s="298" t="e">
        <f>D29/D35</f>
        <v>#DIV/0!</v>
      </c>
      <c r="E37" s="72"/>
      <c r="F37" s="76"/>
      <c r="G37" s="21"/>
      <c r="H37" s="21"/>
      <c r="I37" s="21"/>
      <c r="J37" s="288"/>
      <c r="K37" s="21"/>
      <c r="L37" s="21"/>
      <c r="M37" s="21"/>
      <c r="N37" s="21"/>
      <c r="O37" s="21"/>
      <c r="P37" s="21"/>
      <c r="Q37" s="21"/>
      <c r="R37" s="21"/>
      <c r="S37" s="21"/>
    </row>
    <row r="38" spans="1:19" ht="15.75" customHeight="1" x14ac:dyDescent="0.3">
      <c r="A38" s="17"/>
      <c r="B38" s="17" t="s">
        <v>69</v>
      </c>
      <c r="C38" s="17"/>
      <c r="D38" s="298" t="e">
        <f>D5/D35</f>
        <v>#DIV/0!</v>
      </c>
      <c r="E38" s="72"/>
      <c r="F38" s="76"/>
      <c r="G38" s="21"/>
      <c r="H38" s="21"/>
      <c r="I38" s="21"/>
      <c r="J38" s="288"/>
      <c r="K38" s="21"/>
      <c r="L38" s="21"/>
      <c r="M38" s="21"/>
      <c r="N38" s="21"/>
      <c r="O38" s="21"/>
      <c r="P38" s="21"/>
      <c r="Q38" s="21"/>
      <c r="R38" s="21"/>
      <c r="S38" s="21"/>
    </row>
    <row r="39" spans="1:19" ht="15.75" customHeight="1" x14ac:dyDescent="0.3">
      <c r="A39" s="17"/>
      <c r="B39" s="17" t="s">
        <v>131</v>
      </c>
      <c r="C39" s="17"/>
      <c r="D39" s="78"/>
      <c r="E39" s="72"/>
      <c r="F39" s="76"/>
      <c r="G39" s="21"/>
      <c r="H39" s="21"/>
      <c r="I39" s="21"/>
      <c r="J39" s="288"/>
      <c r="K39" s="21"/>
      <c r="L39" s="21"/>
      <c r="M39" s="21"/>
      <c r="N39" s="21"/>
      <c r="O39" s="21"/>
      <c r="P39" s="21"/>
      <c r="Q39" s="21"/>
      <c r="R39" s="21"/>
      <c r="S39" s="21"/>
    </row>
    <row r="40" spans="1:19" ht="15.75" customHeight="1" x14ac:dyDescent="0.3">
      <c r="A40" s="17"/>
      <c r="B40" s="17"/>
      <c r="C40" s="17"/>
      <c r="D40" s="78"/>
      <c r="E40" s="72"/>
      <c r="F40" s="76"/>
      <c r="G40" s="21"/>
      <c r="H40" s="21"/>
      <c r="I40" s="21"/>
      <c r="J40" s="288"/>
      <c r="K40" s="21"/>
      <c r="L40" s="21"/>
      <c r="M40" s="21"/>
      <c r="N40" s="21"/>
      <c r="O40" s="21"/>
      <c r="P40" s="21"/>
      <c r="Q40" s="21"/>
      <c r="R40" s="21"/>
      <c r="S40" s="21"/>
    </row>
    <row r="41" spans="1:19" ht="22.5" customHeight="1" x14ac:dyDescent="0.3">
      <c r="A41" s="17" t="s">
        <v>132</v>
      </c>
      <c r="B41" s="17" t="s">
        <v>133</v>
      </c>
      <c r="C41" s="17">
        <f t="shared" ref="C41:C48" si="0">IFERROR(VLOOKUP($A41,$G:$J,3,0),0)</f>
        <v>0</v>
      </c>
      <c r="D41" s="78">
        <f t="shared" ref="D41:D48" si="1">IFERROR(VLOOKUP($A41,$G:$J,4,0),0)</f>
        <v>0</v>
      </c>
      <c r="E41" s="72"/>
      <c r="F41" s="76"/>
      <c r="G41" s="21"/>
      <c r="H41" s="21"/>
      <c r="I41" s="21"/>
      <c r="J41" s="288"/>
      <c r="K41" s="21"/>
      <c r="L41" s="21"/>
      <c r="M41" s="21"/>
      <c r="N41" s="21"/>
      <c r="O41" s="21"/>
      <c r="P41" s="21"/>
      <c r="Q41" s="21"/>
      <c r="R41" s="21"/>
      <c r="S41" s="21"/>
    </row>
    <row r="42" spans="1:19" ht="12" customHeight="1" x14ac:dyDescent="0.3">
      <c r="A42" s="17" t="s">
        <v>134</v>
      </c>
      <c r="B42" s="17" t="s">
        <v>135</v>
      </c>
      <c r="C42" s="17">
        <f t="shared" si="0"/>
        <v>0</v>
      </c>
      <c r="D42" s="78">
        <f t="shared" si="1"/>
        <v>0</v>
      </c>
      <c r="E42" s="72"/>
      <c r="F42" s="76"/>
      <c r="G42" s="21"/>
      <c r="H42" s="21"/>
      <c r="I42" s="21"/>
      <c r="J42" s="288"/>
      <c r="K42" s="21"/>
      <c r="L42" s="21"/>
      <c r="M42" s="21"/>
      <c r="N42" s="21"/>
      <c r="O42" s="21"/>
      <c r="P42" s="21"/>
      <c r="Q42" s="21"/>
      <c r="R42" s="21"/>
      <c r="S42" s="21"/>
    </row>
    <row r="43" spans="1:19" ht="18.75" customHeight="1" x14ac:dyDescent="0.3">
      <c r="A43" s="17" t="s">
        <v>136</v>
      </c>
      <c r="B43" s="17" t="s">
        <v>137</v>
      </c>
      <c r="C43" s="17">
        <f t="shared" si="0"/>
        <v>0</v>
      </c>
      <c r="D43" s="78">
        <f t="shared" si="1"/>
        <v>0</v>
      </c>
      <c r="E43" s="72"/>
      <c r="F43" s="76"/>
      <c r="G43" s="21"/>
      <c r="H43" s="21"/>
      <c r="I43" s="21"/>
      <c r="J43" s="288"/>
      <c r="K43" s="21"/>
      <c r="L43" s="21"/>
      <c r="M43" s="21"/>
      <c r="N43" s="21"/>
      <c r="O43" s="21"/>
      <c r="P43" s="21"/>
      <c r="Q43" s="21"/>
      <c r="R43" s="21"/>
      <c r="S43" s="21"/>
    </row>
    <row r="44" spans="1:19" ht="15.75" customHeight="1" x14ac:dyDescent="0.3">
      <c r="A44" s="17" t="s">
        <v>138</v>
      </c>
      <c r="B44" s="17" t="s">
        <v>139</v>
      </c>
      <c r="C44" s="17">
        <f t="shared" si="0"/>
        <v>0</v>
      </c>
      <c r="D44" s="78">
        <f t="shared" si="1"/>
        <v>0</v>
      </c>
      <c r="E44" s="72"/>
      <c r="F44" s="76"/>
      <c r="G44" s="21"/>
      <c r="H44" s="21"/>
      <c r="I44" s="21"/>
      <c r="J44" s="288"/>
      <c r="K44" s="21"/>
      <c r="L44" s="21"/>
      <c r="M44" s="21"/>
      <c r="N44" s="21"/>
      <c r="O44" s="21"/>
      <c r="P44" s="21"/>
      <c r="Q44" s="21"/>
      <c r="R44" s="21"/>
      <c r="S44" s="21"/>
    </row>
    <row r="45" spans="1:19" ht="15.75" customHeight="1" x14ac:dyDescent="0.3">
      <c r="A45" s="17" t="s">
        <v>140</v>
      </c>
      <c r="B45" s="17" t="s">
        <v>141</v>
      </c>
      <c r="C45" s="17">
        <f t="shared" si="0"/>
        <v>0</v>
      </c>
      <c r="D45" s="78">
        <f t="shared" si="1"/>
        <v>0</v>
      </c>
      <c r="E45" s="72"/>
      <c r="F45" s="76"/>
      <c r="G45" s="21"/>
      <c r="H45" s="21"/>
      <c r="I45" s="21"/>
      <c r="J45" s="288"/>
      <c r="K45" s="21"/>
      <c r="L45" s="21"/>
      <c r="M45" s="21"/>
      <c r="N45" s="21"/>
      <c r="O45" s="21"/>
      <c r="P45" s="21"/>
      <c r="Q45" s="21"/>
      <c r="R45" s="21"/>
      <c r="S45" s="21"/>
    </row>
    <row r="46" spans="1:19" ht="15.75" customHeight="1" x14ac:dyDescent="0.3">
      <c r="A46" s="17" t="s">
        <v>142</v>
      </c>
      <c r="B46" s="17" t="s">
        <v>143</v>
      </c>
      <c r="C46" s="17">
        <f t="shared" si="0"/>
        <v>0</v>
      </c>
      <c r="D46" s="78">
        <f t="shared" si="1"/>
        <v>0</v>
      </c>
      <c r="E46" s="72"/>
      <c r="F46" s="76"/>
      <c r="G46" s="21"/>
      <c r="H46" s="21"/>
      <c r="I46" s="21"/>
      <c r="J46" s="288"/>
      <c r="K46" s="21"/>
      <c r="L46" s="21"/>
      <c r="M46" s="21"/>
      <c r="N46" s="21"/>
      <c r="O46" s="21"/>
      <c r="P46" s="21"/>
      <c r="Q46" s="21"/>
      <c r="R46" s="21"/>
      <c r="S46" s="21"/>
    </row>
    <row r="47" spans="1:19" ht="15.75" customHeight="1" x14ac:dyDescent="0.3">
      <c r="A47" s="17" t="s">
        <v>144</v>
      </c>
      <c r="B47" s="17" t="s">
        <v>145</v>
      </c>
      <c r="C47" s="17">
        <f t="shared" si="0"/>
        <v>0</v>
      </c>
      <c r="D47" s="78">
        <f t="shared" si="1"/>
        <v>0</v>
      </c>
      <c r="E47" s="72"/>
      <c r="F47" s="76"/>
      <c r="G47" s="21"/>
      <c r="H47" s="21"/>
      <c r="I47" s="21"/>
      <c r="J47" s="288"/>
      <c r="K47" s="21"/>
      <c r="L47" s="21"/>
      <c r="M47" s="21"/>
      <c r="N47" s="21"/>
      <c r="O47" s="21"/>
      <c r="P47" s="21"/>
      <c r="Q47" s="21"/>
      <c r="R47" s="21"/>
      <c r="S47" s="21"/>
    </row>
    <row r="48" spans="1:19" ht="15.75" customHeight="1" x14ac:dyDescent="0.3">
      <c r="A48" s="17" t="s">
        <v>146</v>
      </c>
      <c r="B48" s="17" t="s">
        <v>147</v>
      </c>
      <c r="C48" s="17">
        <f t="shared" si="0"/>
        <v>0</v>
      </c>
      <c r="D48" s="78">
        <f t="shared" si="1"/>
        <v>0</v>
      </c>
      <c r="E48" s="72"/>
      <c r="F48" s="76"/>
      <c r="G48" s="21"/>
      <c r="H48" s="21"/>
      <c r="I48" s="21"/>
      <c r="J48" s="288"/>
      <c r="K48" s="21"/>
      <c r="L48" s="21"/>
      <c r="M48" s="21"/>
      <c r="N48" s="21"/>
      <c r="O48" s="21"/>
      <c r="P48" s="21"/>
      <c r="Q48" s="21"/>
      <c r="R48" s="21"/>
      <c r="S48" s="21"/>
    </row>
    <row r="49" spans="1:19" ht="15.75" customHeight="1" x14ac:dyDescent="0.3">
      <c r="A49" s="18" t="s">
        <v>148</v>
      </c>
      <c r="B49" s="18" t="s">
        <v>149</v>
      </c>
      <c r="C49" s="17">
        <f>IFERROR(VLOOKUP(#REF!,$G:$J,3,0),0)+IFERROR(VLOOKUP($A49,$G:$J,3,0),0)</f>
        <v>0</v>
      </c>
      <c r="D49" s="78">
        <f>IFERROR(VLOOKUP($B49,$G:$J,4,0),0)+IFERROR(VLOOKUP($A49,$G:$J,4,0),0)</f>
        <v>0</v>
      </c>
      <c r="E49" s="72"/>
      <c r="F49" s="76"/>
      <c r="G49" s="21"/>
      <c r="H49" s="21"/>
      <c r="I49" s="21"/>
      <c r="J49" s="288"/>
      <c r="K49" s="21"/>
      <c r="L49" s="21"/>
      <c r="M49" s="21"/>
      <c r="N49" s="21"/>
      <c r="O49" s="21"/>
      <c r="P49" s="21"/>
      <c r="Q49" s="21"/>
      <c r="R49" s="21"/>
      <c r="S49" s="21"/>
    </row>
    <row r="50" spans="1:19" ht="15.75" customHeight="1" x14ac:dyDescent="0.3">
      <c r="A50" s="17"/>
      <c r="B50" s="17" t="s">
        <v>150</v>
      </c>
      <c r="C50" s="17">
        <f>SUM(C41:C49)</f>
        <v>0</v>
      </c>
      <c r="D50" s="78">
        <f>SUM(D41:D49)</f>
        <v>0</v>
      </c>
      <c r="E50" s="72"/>
      <c r="F50" s="76"/>
      <c r="G50" s="21"/>
      <c r="H50" s="21"/>
      <c r="I50" s="21"/>
      <c r="J50" s="288"/>
      <c r="K50" s="21"/>
      <c r="L50" s="21"/>
      <c r="M50" s="21"/>
      <c r="N50" s="21"/>
      <c r="O50" s="21"/>
      <c r="P50" s="21"/>
      <c r="Q50" s="21"/>
      <c r="R50" s="21"/>
      <c r="S50" s="21"/>
    </row>
    <row r="51" spans="1:19" ht="15.75" customHeight="1" x14ac:dyDescent="0.3">
      <c r="A51" s="17"/>
      <c r="B51" s="17"/>
      <c r="C51" s="17"/>
      <c r="D51" s="78"/>
      <c r="E51" s="72"/>
      <c r="F51" s="76"/>
      <c r="G51" s="21"/>
      <c r="H51" s="21"/>
      <c r="I51" s="21"/>
      <c r="J51" s="288"/>
      <c r="K51" s="21"/>
      <c r="L51" s="21"/>
      <c r="M51" s="21"/>
      <c r="N51" s="21"/>
      <c r="O51" s="21"/>
      <c r="P51" s="21"/>
      <c r="Q51" s="21"/>
      <c r="R51" s="21"/>
      <c r="S51" s="21"/>
    </row>
    <row r="52" spans="1:19" ht="15.75" customHeight="1" x14ac:dyDescent="0.3">
      <c r="A52" s="17"/>
      <c r="B52" s="17"/>
      <c r="C52" s="17"/>
      <c r="D52" s="78"/>
      <c r="E52" s="72"/>
      <c r="F52" s="76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</row>
    <row r="53" spans="1:19" ht="15.75" customHeight="1" x14ac:dyDescent="0.3">
      <c r="A53" s="17"/>
      <c r="B53" s="17"/>
      <c r="C53" s="17"/>
      <c r="D53" s="78"/>
      <c r="E53" s="72"/>
      <c r="F53" s="76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</row>
    <row r="54" spans="1:19" ht="15.75" customHeight="1" x14ac:dyDescent="0.3">
      <c r="A54" s="17"/>
      <c r="B54" s="17"/>
      <c r="C54" s="17"/>
      <c r="D54" s="78"/>
      <c r="E54" s="72"/>
      <c r="F54" s="76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</row>
    <row r="55" spans="1:19" ht="15.75" customHeight="1" x14ac:dyDescent="0.3">
      <c r="A55" s="17"/>
      <c r="B55" s="17"/>
      <c r="C55" s="17"/>
      <c r="D55" s="78"/>
      <c r="E55" s="72"/>
      <c r="F55" s="76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</row>
    <row r="56" spans="1:19" ht="15.75" customHeight="1" x14ac:dyDescent="0.3">
      <c r="A56" s="17"/>
      <c r="B56" s="17" t="s">
        <v>151</v>
      </c>
      <c r="C56" s="17"/>
      <c r="D56" s="78"/>
      <c r="E56" s="72"/>
      <c r="F56" s="76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</row>
    <row r="57" spans="1:19" ht="15.75" customHeight="1" x14ac:dyDescent="0.3">
      <c r="A57" s="21" t="s">
        <v>152</v>
      </c>
      <c r="B57" s="17"/>
      <c r="C57" s="17"/>
      <c r="D57" s="78"/>
      <c r="E57" s="72"/>
      <c r="F57" s="76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</row>
    <row r="58" spans="1:19" ht="15.75" customHeight="1" x14ac:dyDescent="0.3">
      <c r="A58" s="17" t="s">
        <v>153</v>
      </c>
      <c r="B58" s="17"/>
      <c r="C58" s="17"/>
      <c r="D58" s="78"/>
      <c r="E58" s="72"/>
      <c r="F58" s="76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</row>
    <row r="59" spans="1:19" ht="15.75" customHeight="1" x14ac:dyDescent="0.3">
      <c r="A59" s="17" t="s">
        <v>154</v>
      </c>
      <c r="B59" s="17" t="s">
        <v>75</v>
      </c>
      <c r="C59" s="17">
        <f>IFERROR(VLOOKUP($A59,$G:$J,3,0),0)+IFERROR(VLOOKUP($A58,$G:$J,3,0),0)+IFERROR(VLOOKUP($A57,$G:$J,3,0),0)</f>
        <v>0</v>
      </c>
      <c r="D59" s="78">
        <f>IFERROR(VLOOKUP($A59,$G:$J,4,0),0)+IFERROR(VLOOKUP($A58,$G:$J,4,0),0)+IFERROR(VLOOKUP($A57,$G:$J,4,0),0)</f>
        <v>0</v>
      </c>
      <c r="E59" s="72"/>
      <c r="F59" s="76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</row>
    <row r="60" spans="1:19" ht="15.75" customHeight="1" x14ac:dyDescent="0.3">
      <c r="A60" s="17" t="s">
        <v>155</v>
      </c>
      <c r="B60" s="17" t="s">
        <v>77</v>
      </c>
      <c r="C60" s="17">
        <f>IFERROR(VLOOKUP($A60,$G:$J,3,0),0)</f>
        <v>0</v>
      </c>
      <c r="D60" s="78">
        <f>IFERROR(VLOOKUP($A60,$G:$J,4,0),0)</f>
        <v>0</v>
      </c>
      <c r="E60" s="72"/>
      <c r="F60" s="76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</row>
    <row r="61" spans="1:19" ht="15.75" customHeight="1" x14ac:dyDescent="0.3">
      <c r="A61" s="17" t="s">
        <v>156</v>
      </c>
      <c r="B61" s="17" t="s">
        <v>78</v>
      </c>
      <c r="C61" s="17">
        <f>IFERROR(VLOOKUP($A61,$G:$J,3,0),0)</f>
        <v>0</v>
      </c>
      <c r="D61" s="78">
        <f>IFERROR(VLOOKUP($A61,$G:$J,4,0),0)</f>
        <v>0</v>
      </c>
      <c r="E61" s="72"/>
      <c r="F61" s="76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</row>
    <row r="62" spans="1:19" ht="15.75" customHeight="1" x14ac:dyDescent="0.3">
      <c r="A62" s="17" t="s">
        <v>157</v>
      </c>
      <c r="B62" s="17" t="s">
        <v>79</v>
      </c>
      <c r="C62" s="17">
        <f>IFERROR(VLOOKUP($A62,$G:$J,3,0),0)</f>
        <v>0</v>
      </c>
      <c r="D62" s="78">
        <f>IFERROR(VLOOKUP($A62,$G:$J,4,0),0)</f>
        <v>0</v>
      </c>
      <c r="E62" s="72"/>
      <c r="F62" s="76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</row>
    <row r="63" spans="1:19" ht="15.75" customHeight="1" x14ac:dyDescent="0.3">
      <c r="A63" s="17" t="s">
        <v>158</v>
      </c>
      <c r="B63" s="17" t="s">
        <v>80</v>
      </c>
      <c r="C63" s="17">
        <f>IFERROR(VLOOKUP($A63,$G:$J,3,0),0)+IFERROR(VLOOKUP($A64,$G:$J,3,0),0)</f>
        <v>0</v>
      </c>
      <c r="D63" s="78">
        <f>IFERROR(VLOOKUP($A63,$G:$J,4,0),0)+IFERROR(VLOOKUP($A64,$G:$J,4,0),0)</f>
        <v>0</v>
      </c>
      <c r="E63" s="72"/>
      <c r="F63" s="76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</row>
    <row r="64" spans="1:19" ht="18.75" customHeight="1" x14ac:dyDescent="0.3">
      <c r="A64" s="17" t="s">
        <v>159</v>
      </c>
      <c r="B64" s="17" t="s">
        <v>160</v>
      </c>
      <c r="C64" s="17">
        <f>IFERROR(VLOOKUP($A65,$G:$J,3,0),0)+IFERROR(VLOOKUP($A66,$G:$J,3,0),0)</f>
        <v>0</v>
      </c>
      <c r="D64" s="78">
        <f>IFERROR(VLOOKUP(A65,$G:$J,4,0),0)+IFERROR(VLOOKUP($A66,$G:$J,4,0),0)</f>
        <v>0</v>
      </c>
      <c r="E64" s="72"/>
      <c r="F64" s="76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</row>
    <row r="65" spans="1:19" ht="18.75" customHeight="1" x14ac:dyDescent="0.3">
      <c r="A65" s="18" t="s">
        <v>161</v>
      </c>
      <c r="B65" s="17"/>
      <c r="C65" s="17"/>
      <c r="D65" s="78"/>
      <c r="E65" s="72"/>
      <c r="F65" s="76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</row>
    <row r="66" spans="1:19" ht="18.75" customHeight="1" x14ac:dyDescent="0.3">
      <c r="A66" s="18" t="s">
        <v>162</v>
      </c>
      <c r="B66" s="17" t="s">
        <v>163</v>
      </c>
      <c r="C66" s="17">
        <f>SUM(C57:C65)</f>
        <v>0</v>
      </c>
      <c r="D66" s="78">
        <f>SUM(D57:D65)</f>
        <v>0</v>
      </c>
      <c r="E66" s="72"/>
      <c r="F66" s="76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</row>
    <row r="67" spans="1:19" ht="18.75" customHeight="1" x14ac:dyDescent="0.3">
      <c r="A67" s="17"/>
      <c r="B67" s="17"/>
      <c r="C67" s="17"/>
      <c r="D67" s="17"/>
      <c r="E67" s="72"/>
      <c r="F67" s="76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</row>
    <row r="68" spans="1:19" ht="18.75" customHeight="1" x14ac:dyDescent="0.3">
      <c r="A68" s="76" t="s">
        <v>164</v>
      </c>
      <c r="B68" s="76"/>
      <c r="C68" s="17"/>
      <c r="D68" s="17"/>
      <c r="E68" s="72"/>
      <c r="F68" s="76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</row>
    <row r="69" spans="1:19" ht="15" customHeight="1" x14ac:dyDescent="0.3">
      <c r="E69" s="72"/>
      <c r="F69" s="76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</row>
    <row r="70" spans="1:19" ht="15" customHeight="1" x14ac:dyDescent="0.3">
      <c r="A70" s="299"/>
      <c r="B70" s="299"/>
      <c r="C70" s="299"/>
      <c r="D70" s="299"/>
      <c r="E70" s="76"/>
      <c r="F70" s="76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</row>
    <row r="71" spans="1:19" ht="15" customHeight="1" x14ac:dyDescent="0.3">
      <c r="A71" s="72" t="s">
        <v>165</v>
      </c>
      <c r="B71" s="17" t="s">
        <v>105</v>
      </c>
      <c r="C71" s="17"/>
      <c r="D71" s="17"/>
      <c r="E71" s="72"/>
      <c r="F71" s="366"/>
      <c r="G71" s="301"/>
      <c r="H71" s="301"/>
      <c r="I71" s="301"/>
      <c r="J71" s="301"/>
      <c r="K71" s="301"/>
      <c r="L71" s="301"/>
      <c r="M71" s="301"/>
      <c r="N71" s="301"/>
      <c r="O71" s="301"/>
      <c r="P71" s="301"/>
      <c r="Q71" s="301"/>
      <c r="R71" s="21"/>
      <c r="S71" s="21"/>
    </row>
    <row r="72" spans="1:19" ht="15" customHeight="1" x14ac:dyDescent="0.3">
      <c r="A72" s="17"/>
      <c r="B72" s="17"/>
      <c r="C72" s="17"/>
      <c r="D72" s="17"/>
      <c r="E72" s="72"/>
      <c r="F72" s="300"/>
      <c r="I72" s="13"/>
      <c r="J72" s="13"/>
    </row>
    <row r="73" spans="1:19" ht="15" customHeight="1" x14ac:dyDescent="0.3">
      <c r="A73" s="21" t="s">
        <v>166</v>
      </c>
      <c r="B73" s="17" t="s">
        <v>107</v>
      </c>
      <c r="C73" s="17">
        <f>IFERROR(VLOOKUP($A73,$G:$J,3,0),0)</f>
        <v>0</v>
      </c>
      <c r="D73" s="78">
        <f>IFERROR(VLOOKUP($A73,$G:$J,4,0),0)</f>
        <v>0</v>
      </c>
      <c r="E73" s="72"/>
      <c r="F73" s="300"/>
      <c r="I73" s="13"/>
      <c r="J73" s="13"/>
    </row>
    <row r="74" spans="1:19" ht="15" customHeight="1" x14ac:dyDescent="0.3">
      <c r="A74" s="19"/>
      <c r="B74" s="19"/>
      <c r="C74" s="19"/>
      <c r="D74" s="79"/>
      <c r="E74" s="289"/>
      <c r="F74" s="367"/>
      <c r="G74" s="302"/>
      <c r="H74" s="302"/>
      <c r="I74" s="302"/>
      <c r="J74" s="302"/>
    </row>
    <row r="75" spans="1:19" ht="15" customHeight="1" x14ac:dyDescent="0.3">
      <c r="A75" s="17"/>
      <c r="B75" s="17" t="s">
        <v>108</v>
      </c>
      <c r="C75" s="17"/>
      <c r="D75" s="78"/>
      <c r="E75" s="72"/>
      <c r="F75" s="367"/>
      <c r="G75" s="291"/>
      <c r="H75" s="291"/>
      <c r="I75" s="292"/>
      <c r="J75" s="292"/>
    </row>
    <row r="76" spans="1:19" ht="15" customHeight="1" x14ac:dyDescent="0.3">
      <c r="A76" s="17"/>
      <c r="B76" s="17"/>
      <c r="C76" s="17"/>
      <c r="D76" s="78"/>
      <c r="E76" s="72"/>
      <c r="F76" s="300"/>
      <c r="G76" s="291"/>
      <c r="H76" s="291"/>
      <c r="I76" s="292"/>
      <c r="J76" s="292"/>
    </row>
    <row r="77" spans="1:19" ht="15" customHeight="1" x14ac:dyDescent="0.3">
      <c r="A77" s="21" t="s">
        <v>167</v>
      </c>
      <c r="B77" s="17" t="s">
        <v>75</v>
      </c>
      <c r="C77" s="17">
        <f>IFERROR(VLOOKUP($A77,$G:$J,3,0),0)+IFERROR(VLOOKUP($A78,$G:$J,3,0),0)</f>
        <v>0</v>
      </c>
      <c r="D77" s="78">
        <f>IFERROR(VLOOKUP($A77,$G:$J,4,0),0)+IFERROR(VLOOKUP($A78,$G:$J,4,0),0)</f>
        <v>0</v>
      </c>
      <c r="E77" s="72"/>
      <c r="F77" s="300"/>
      <c r="G77" s="291"/>
      <c r="H77" s="291"/>
      <c r="I77" s="292"/>
      <c r="J77" s="292"/>
    </row>
    <row r="78" spans="1:19" ht="15" customHeight="1" x14ac:dyDescent="0.3">
      <c r="A78" s="21" t="s">
        <v>168</v>
      </c>
      <c r="B78" s="17" t="s">
        <v>77</v>
      </c>
      <c r="C78" s="17">
        <f>IFERROR(VLOOKUP($A79,$G:$J,3,0),0)</f>
        <v>0</v>
      </c>
      <c r="D78" s="78">
        <f>IFERROR(VLOOKUP($A79,$G:$J,4,0),0)</f>
        <v>0</v>
      </c>
      <c r="E78" s="72"/>
      <c r="F78" s="300"/>
      <c r="G78" s="291"/>
      <c r="H78" s="291"/>
      <c r="I78" s="292"/>
      <c r="J78" s="292"/>
    </row>
    <row r="79" spans="1:19" ht="15" customHeight="1" x14ac:dyDescent="0.3">
      <c r="A79" s="21" t="s">
        <v>169</v>
      </c>
      <c r="B79" s="17" t="s">
        <v>78</v>
      </c>
      <c r="C79" s="17">
        <f>IFERROR(VLOOKUP($A80,$G:$J,3,0),0)</f>
        <v>0</v>
      </c>
      <c r="D79" s="78">
        <f>IFERROR(VLOOKUP($A80,$G:$J,4,0),0)</f>
        <v>0</v>
      </c>
      <c r="E79" s="72"/>
      <c r="F79" s="300"/>
      <c r="G79" s="291"/>
      <c r="H79" s="291"/>
      <c r="I79" s="292"/>
      <c r="J79" s="292"/>
    </row>
    <row r="80" spans="1:19" ht="15" customHeight="1" x14ac:dyDescent="0.3">
      <c r="A80" s="21" t="s">
        <v>170</v>
      </c>
      <c r="B80" s="17" t="s">
        <v>79</v>
      </c>
      <c r="C80" s="17">
        <f>IFERROR(VLOOKUP($A81,$G:$J,3,0),0)</f>
        <v>0</v>
      </c>
      <c r="D80" s="78">
        <f>IFERROR(VLOOKUP($A81,$G:$J,4,0),0)</f>
        <v>0</v>
      </c>
      <c r="E80" s="72"/>
      <c r="F80" s="300"/>
      <c r="G80" s="291"/>
      <c r="H80" s="291"/>
      <c r="I80" s="292"/>
      <c r="J80" s="292"/>
    </row>
    <row r="81" spans="1:10" ht="15" customHeight="1" x14ac:dyDescent="0.3">
      <c r="A81" s="21" t="s">
        <v>171</v>
      </c>
      <c r="B81" s="17" t="s">
        <v>80</v>
      </c>
      <c r="C81" s="17">
        <f>IFERROR(VLOOKUP($A83,$G:$J,3,0),0)</f>
        <v>0</v>
      </c>
      <c r="D81" s="78">
        <f>IFERROR(VLOOKUP($A82,$G:$J,4,0),0)+IFERROR(VLOOKUP($A83,$G:$J,4,0),0)</f>
        <v>0</v>
      </c>
      <c r="E81" s="72"/>
      <c r="F81" s="300"/>
      <c r="G81" s="291"/>
      <c r="H81" s="291"/>
      <c r="I81" s="292"/>
      <c r="J81" s="292"/>
    </row>
    <row r="82" spans="1:10" ht="15" customHeight="1" x14ac:dyDescent="0.3">
      <c r="A82" s="21" t="s">
        <v>172</v>
      </c>
      <c r="B82" s="74" t="s">
        <v>81</v>
      </c>
      <c r="C82" s="74">
        <f>IFERROR(VLOOKUP(#REF!,$G:$J,3,0),0)+IFERROR(VLOOKUP($A84,$G:$J,3,0),0)</f>
        <v>0</v>
      </c>
      <c r="D82" s="80">
        <f>IFERROR(VLOOKUP(B84,$G:$J,4,0),0)+IFERROR(VLOOKUP($A84,$G:$J,4,0),0)</f>
        <v>0</v>
      </c>
      <c r="E82" s="72"/>
      <c r="F82" s="300"/>
      <c r="G82" s="291"/>
      <c r="H82" s="291"/>
      <c r="I82" s="292"/>
      <c r="J82" s="292"/>
    </row>
    <row r="83" spans="1:10" ht="15" customHeight="1" x14ac:dyDescent="0.3">
      <c r="A83" s="21" t="s">
        <v>173</v>
      </c>
      <c r="B83" s="75"/>
      <c r="C83" s="75"/>
      <c r="D83" s="81"/>
      <c r="E83" s="72"/>
      <c r="F83" s="300"/>
      <c r="G83" s="291"/>
      <c r="H83" s="291"/>
      <c r="I83" s="292"/>
      <c r="J83" s="292"/>
    </row>
    <row r="84" spans="1:10" ht="15" customHeight="1" x14ac:dyDescent="0.3">
      <c r="A84" s="21" t="s">
        <v>174</v>
      </c>
      <c r="B84" s="21" t="s">
        <v>175</v>
      </c>
      <c r="C84" s="75"/>
      <c r="D84" s="81"/>
      <c r="E84" s="72"/>
      <c r="F84" s="300"/>
      <c r="G84" s="291"/>
      <c r="H84" s="291"/>
      <c r="I84" s="292"/>
      <c r="J84" s="292"/>
    </row>
    <row r="85" spans="1:10" ht="15" customHeight="1" x14ac:dyDescent="0.3">
      <c r="A85" s="17"/>
      <c r="B85" s="17" t="s">
        <v>118</v>
      </c>
      <c r="C85" s="17"/>
      <c r="D85" s="78">
        <f>SUM(D76:D83)</f>
        <v>0</v>
      </c>
      <c r="E85" s="72"/>
      <c r="F85" s="300"/>
      <c r="G85" s="291"/>
      <c r="H85" s="291"/>
      <c r="I85" s="292"/>
      <c r="J85" s="292"/>
    </row>
    <row r="86" spans="1:10" ht="15" customHeight="1" x14ac:dyDescent="0.3">
      <c r="A86" s="17"/>
      <c r="B86" s="17"/>
      <c r="C86" s="17"/>
      <c r="D86" s="78"/>
      <c r="E86" s="72"/>
      <c r="F86" s="300"/>
      <c r="G86" s="291"/>
      <c r="H86" s="291"/>
      <c r="I86" s="292"/>
      <c r="J86" s="292"/>
    </row>
    <row r="87" spans="1:10" ht="15" customHeight="1" x14ac:dyDescent="0.3">
      <c r="A87" s="17"/>
      <c r="B87" s="17" t="s">
        <v>119</v>
      </c>
      <c r="C87" s="17"/>
      <c r="D87" s="78"/>
      <c r="E87" s="72"/>
      <c r="F87" s="300"/>
      <c r="G87" s="291"/>
      <c r="H87" s="291"/>
      <c r="I87" s="292"/>
      <c r="J87" s="292"/>
    </row>
    <row r="88" spans="1:10" ht="15" customHeight="1" x14ac:dyDescent="0.3">
      <c r="A88" s="17"/>
      <c r="B88" s="17"/>
      <c r="C88" s="17"/>
      <c r="D88" s="78"/>
      <c r="E88" s="72"/>
      <c r="F88" s="300"/>
      <c r="G88" s="291"/>
      <c r="H88" s="291"/>
      <c r="I88" s="292"/>
      <c r="J88" s="292"/>
    </row>
    <row r="89" spans="1:10" ht="15" customHeight="1" x14ac:dyDescent="0.3">
      <c r="A89" s="21" t="s">
        <v>176</v>
      </c>
      <c r="B89" s="17"/>
      <c r="C89" s="17"/>
      <c r="D89" s="78"/>
      <c r="E89" s="72"/>
      <c r="F89" s="300"/>
      <c r="G89" s="291"/>
      <c r="H89" s="291"/>
      <c r="I89" s="292"/>
      <c r="J89" s="292"/>
    </row>
    <row r="90" spans="1:10" ht="15" customHeight="1" x14ac:dyDescent="0.3">
      <c r="A90" s="21" t="s">
        <v>177</v>
      </c>
      <c r="B90" s="17" t="s">
        <v>75</v>
      </c>
      <c r="C90" s="17">
        <f>IFERROR(VLOOKUP($A90,$G:$J,3,0),0)+IFERROR(VLOOKUP($A89,$G:$J,3,0),0)</f>
        <v>0</v>
      </c>
      <c r="D90" s="78">
        <f>IFERROR(VLOOKUP($A90,$G:$J,4,0),0)+IFERROR(VLOOKUP($A89,$G:$J,4,0),0)</f>
        <v>0</v>
      </c>
      <c r="E90" s="72"/>
      <c r="F90" s="300"/>
      <c r="G90" s="291"/>
      <c r="H90" s="291"/>
      <c r="I90" s="292"/>
      <c r="J90" s="292"/>
    </row>
    <row r="91" spans="1:10" ht="15" customHeight="1" x14ac:dyDescent="0.3">
      <c r="A91" s="21" t="s">
        <v>178</v>
      </c>
      <c r="B91" s="17" t="s">
        <v>77</v>
      </c>
      <c r="C91" s="17">
        <f>IFERROR(VLOOKUP($A91,$G:$J,3,0),0)</f>
        <v>0</v>
      </c>
      <c r="D91" s="78">
        <f>IFERROR(VLOOKUP($A91,$G:$J,4,0),0)</f>
        <v>0</v>
      </c>
      <c r="E91" s="72"/>
      <c r="F91" s="300"/>
      <c r="G91" s="291"/>
      <c r="H91" s="291"/>
      <c r="I91" s="292"/>
      <c r="J91" s="292"/>
    </row>
    <row r="92" spans="1:10" ht="15" customHeight="1" x14ac:dyDescent="0.3">
      <c r="A92" s="21" t="s">
        <v>179</v>
      </c>
      <c r="B92" s="17" t="s">
        <v>78</v>
      </c>
      <c r="C92" s="17">
        <f>IFERROR(VLOOKUP($A92,$G:$J,3,0),0)</f>
        <v>0</v>
      </c>
      <c r="D92" s="78">
        <f>IFERROR(VLOOKUP($A92,$G:$J,4,0),0)</f>
        <v>0</v>
      </c>
      <c r="E92" s="72"/>
      <c r="F92" s="300"/>
      <c r="G92" s="291"/>
      <c r="H92" s="291"/>
      <c r="I92" s="292"/>
      <c r="J92" s="292"/>
    </row>
    <row r="93" spans="1:10" ht="15" customHeight="1" x14ac:dyDescent="0.3">
      <c r="A93" s="21" t="s">
        <v>180</v>
      </c>
      <c r="B93" s="17" t="s">
        <v>79</v>
      </c>
      <c r="C93" s="17">
        <f>IFERROR(VLOOKUP($A93,$G:$J,3,0),0)</f>
        <v>0</v>
      </c>
      <c r="D93" s="78">
        <f>IFERROR(VLOOKUP($A93,$G:$J,4,0),0)</f>
        <v>0</v>
      </c>
      <c r="E93" s="72"/>
      <c r="F93" s="300"/>
      <c r="G93" s="291"/>
      <c r="H93" s="291"/>
      <c r="I93" s="292"/>
      <c r="J93" s="292"/>
    </row>
    <row r="94" spans="1:10" ht="15" customHeight="1" x14ac:dyDescent="0.3">
      <c r="A94" s="21" t="s">
        <v>181</v>
      </c>
      <c r="B94" s="17" t="s">
        <v>80</v>
      </c>
      <c r="C94" s="17">
        <f>IFERROR(VLOOKUP($A94,$G:$J,3,0),0)+IFERROR(VLOOKUP($A95,$G:$J,3,0),0)</f>
        <v>0</v>
      </c>
      <c r="D94" s="78">
        <f>IFERROR(VLOOKUP($A94,$G:$J,4,0),0)+IFERROR(VLOOKUP($A95,$G:$J,4,0),0)</f>
        <v>0</v>
      </c>
      <c r="E94" s="72"/>
      <c r="F94" s="300"/>
      <c r="G94" s="291"/>
      <c r="H94" s="291"/>
      <c r="I94" s="292"/>
      <c r="J94" s="292"/>
    </row>
    <row r="95" spans="1:10" ht="15" customHeight="1" x14ac:dyDescent="0.3">
      <c r="A95" s="21" t="s">
        <v>182</v>
      </c>
      <c r="B95" s="17" t="s">
        <v>81</v>
      </c>
      <c r="C95" s="17">
        <f>IFERROR(VLOOKUP($B95,$G:$J,3,0),0)+IFERROR(VLOOKUP($A95,$G:$J,3,0),0)</f>
        <v>0</v>
      </c>
      <c r="D95" s="78">
        <f>IFERROR(VLOOKUP($B96,$G:$J,4,0),0)+IFERROR(VLOOKUP($A96,$G:$J,4,0),0)</f>
        <v>0</v>
      </c>
      <c r="E95" s="72"/>
      <c r="F95" s="300"/>
      <c r="G95" s="291"/>
      <c r="H95" s="291"/>
      <c r="I95" s="292"/>
      <c r="J95" s="292"/>
    </row>
    <row r="96" spans="1:10" ht="15" customHeight="1" x14ac:dyDescent="0.3">
      <c r="A96" s="21" t="s">
        <v>183</v>
      </c>
      <c r="B96" s="21" t="s">
        <v>184</v>
      </c>
      <c r="C96" s="17"/>
      <c r="D96" s="78"/>
      <c r="E96" s="72"/>
      <c r="F96" s="300"/>
      <c r="G96" s="291"/>
      <c r="H96" s="291"/>
      <c r="I96" s="292"/>
      <c r="J96" s="292"/>
    </row>
    <row r="97" spans="1:10" ht="15" customHeight="1" x14ac:dyDescent="0.3">
      <c r="A97" s="17"/>
      <c r="B97" s="17" t="s">
        <v>129</v>
      </c>
      <c r="C97" s="17"/>
      <c r="D97" s="78">
        <f>SUM(D88:D96)</f>
        <v>0</v>
      </c>
      <c r="E97" s="72"/>
      <c r="F97" s="300"/>
    </row>
    <row r="98" spans="1:10" ht="15" customHeight="1" x14ac:dyDescent="0.3">
      <c r="E98" s="293"/>
      <c r="G98" s="20"/>
      <c r="H98" s="20"/>
      <c r="I98" s="20"/>
      <c r="J98" s="20"/>
    </row>
    <row r="99" spans="1:10" ht="15" customHeight="1" x14ac:dyDescent="0.3">
      <c r="E99" s="20"/>
      <c r="G99" s="20"/>
      <c r="H99" s="20"/>
      <c r="I99" s="20"/>
      <c r="J99" s="20"/>
    </row>
    <row r="100" spans="1:10" ht="15" customHeight="1" x14ac:dyDescent="0.3">
      <c r="E100" s="294"/>
      <c r="G100" s="20"/>
      <c r="H100" s="20"/>
      <c r="I100" s="20"/>
    </row>
    <row r="101" spans="1:10" ht="15" customHeight="1" x14ac:dyDescent="0.35">
      <c r="E101" s="295"/>
      <c r="G101" s="20"/>
      <c r="H101" s="20"/>
      <c r="I101" s="20"/>
    </row>
    <row r="102" spans="1:10" ht="15" customHeight="1" x14ac:dyDescent="0.3">
      <c r="E102" s="296"/>
      <c r="G102" s="20"/>
      <c r="H102" s="20"/>
      <c r="I102" s="20"/>
    </row>
    <row r="103" spans="1:10" ht="15" customHeight="1" x14ac:dyDescent="0.3">
      <c r="E103" s="20"/>
      <c r="G103" s="20"/>
      <c r="H103" s="20"/>
      <c r="I103" s="20"/>
    </row>
    <row r="104" spans="1:10" ht="15" customHeight="1" x14ac:dyDescent="0.3">
      <c r="E104" s="20"/>
      <c r="G104" s="20"/>
      <c r="H104" s="20"/>
      <c r="I104" s="20"/>
    </row>
    <row r="105" spans="1:10" ht="15" customHeight="1" x14ac:dyDescent="0.3">
      <c r="E105" s="297"/>
      <c r="G105" s="20"/>
      <c r="H105" s="20"/>
      <c r="I105" s="20"/>
    </row>
    <row r="106" spans="1:10" ht="15" customHeight="1" x14ac:dyDescent="0.3">
      <c r="E106" s="297"/>
      <c r="G106" s="20"/>
      <c r="H106" s="20"/>
      <c r="I106" s="20"/>
    </row>
    <row r="107" spans="1:10" ht="15" customHeight="1" x14ac:dyDescent="0.3">
      <c r="E107" s="12"/>
      <c r="F107" s="300"/>
    </row>
    <row r="108" spans="1:10" ht="15" customHeight="1" x14ac:dyDescent="0.3">
      <c r="E108" s="12"/>
      <c r="F108" s="300"/>
    </row>
    <row r="109" spans="1:10" ht="15" customHeight="1" x14ac:dyDescent="0.3">
      <c r="E109" s="12"/>
      <c r="F109" s="300"/>
    </row>
    <row r="110" spans="1:10" ht="15" customHeight="1" x14ac:dyDescent="0.3">
      <c r="E110" s="12"/>
      <c r="F110" s="300"/>
    </row>
    <row r="111" spans="1:10" ht="15" customHeight="1" x14ac:dyDescent="0.3">
      <c r="E111" s="12"/>
      <c r="F111" s="300"/>
    </row>
    <row r="112" spans="1:10" ht="15" customHeight="1" x14ac:dyDescent="0.3">
      <c r="E112" s="12"/>
      <c r="F112" s="300"/>
    </row>
    <row r="113" spans="5:6" ht="15" customHeight="1" x14ac:dyDescent="0.3">
      <c r="E113" s="12"/>
      <c r="F113" s="300"/>
    </row>
    <row r="114" spans="5:6" ht="15" customHeight="1" x14ac:dyDescent="0.3">
      <c r="E114" s="12"/>
      <c r="F114" s="300"/>
    </row>
    <row r="115" spans="5:6" ht="15" customHeight="1" x14ac:dyDescent="0.3">
      <c r="E115" s="12"/>
      <c r="F115" s="300"/>
    </row>
    <row r="116" spans="5:6" ht="15" customHeight="1" x14ac:dyDescent="0.3">
      <c r="E116" s="12"/>
      <c r="F116" s="300"/>
    </row>
    <row r="117" spans="5:6" ht="15" customHeight="1" x14ac:dyDescent="0.3">
      <c r="E117" s="12"/>
      <c r="F117" s="300"/>
    </row>
    <row r="118" spans="5:6" ht="15" customHeight="1" x14ac:dyDescent="0.3">
      <c r="E118" s="12"/>
      <c r="F118" s="300"/>
    </row>
    <row r="119" spans="5:6" ht="15" customHeight="1" x14ac:dyDescent="0.3">
      <c r="E119" s="12"/>
      <c r="F119" s="300"/>
    </row>
    <row r="120" spans="5:6" ht="15" customHeight="1" x14ac:dyDescent="0.3">
      <c r="E120" s="12"/>
      <c r="F120" s="300"/>
    </row>
    <row r="121" spans="5:6" ht="15" customHeight="1" x14ac:dyDescent="0.3">
      <c r="E121" s="12"/>
      <c r="F121" s="300"/>
    </row>
    <row r="122" spans="5:6" ht="15" customHeight="1" x14ac:dyDescent="0.3">
      <c r="E122" s="12"/>
      <c r="F122" s="300"/>
    </row>
    <row r="123" spans="5:6" ht="15" customHeight="1" x14ac:dyDescent="0.3">
      <c r="E123" s="12"/>
      <c r="F123" s="300"/>
    </row>
    <row r="124" spans="5:6" ht="15" customHeight="1" x14ac:dyDescent="0.3">
      <c r="E124" s="12"/>
      <c r="F124" s="300"/>
    </row>
    <row r="125" spans="5:6" ht="15" customHeight="1" x14ac:dyDescent="0.3">
      <c r="E125" s="12"/>
      <c r="F125" s="300"/>
    </row>
    <row r="126" spans="5:6" ht="15" customHeight="1" x14ac:dyDescent="0.3">
      <c r="E126" s="12"/>
      <c r="F126" s="300"/>
    </row>
    <row r="127" spans="5:6" ht="15" customHeight="1" x14ac:dyDescent="0.3">
      <c r="E127" s="12"/>
      <c r="F127" s="300"/>
    </row>
    <row r="128" spans="5:6" ht="15" customHeight="1" x14ac:dyDescent="0.3">
      <c r="E128" s="12"/>
      <c r="F128" s="300"/>
    </row>
    <row r="129" spans="5:6" ht="15" customHeight="1" x14ac:dyDescent="0.3">
      <c r="E129" s="12"/>
      <c r="F129" s="300"/>
    </row>
    <row r="130" spans="5:6" ht="15" customHeight="1" x14ac:dyDescent="0.3">
      <c r="E130" s="12"/>
      <c r="F130" s="300"/>
    </row>
    <row r="131" spans="5:6" ht="15" customHeight="1" x14ac:dyDescent="0.3">
      <c r="E131" s="12"/>
      <c r="F131" s="300"/>
    </row>
    <row r="132" spans="5:6" ht="15" customHeight="1" x14ac:dyDescent="0.3">
      <c r="E132" s="12"/>
      <c r="F132" s="300"/>
    </row>
    <row r="133" spans="5:6" ht="15" customHeight="1" x14ac:dyDescent="0.3">
      <c r="E133" s="12"/>
      <c r="F133" s="300"/>
    </row>
    <row r="134" spans="5:6" ht="15" customHeight="1" x14ac:dyDescent="0.3">
      <c r="E134" s="12"/>
      <c r="F134" s="300"/>
    </row>
    <row r="135" spans="5:6" ht="15" customHeight="1" x14ac:dyDescent="0.3">
      <c r="E135" s="12"/>
      <c r="F135" s="300"/>
    </row>
    <row r="136" spans="5:6" ht="15" customHeight="1" x14ac:dyDescent="0.3">
      <c r="E136" s="12"/>
      <c r="F136" s="300"/>
    </row>
    <row r="137" spans="5:6" ht="15" customHeight="1" x14ac:dyDescent="0.3">
      <c r="E137" s="12"/>
      <c r="F137" s="300"/>
    </row>
    <row r="138" spans="5:6" ht="15" customHeight="1" x14ac:dyDescent="0.3">
      <c r="E138" s="12"/>
      <c r="F138" s="300"/>
    </row>
    <row r="139" spans="5:6" ht="15" customHeight="1" x14ac:dyDescent="0.3">
      <c r="E139" s="12"/>
      <c r="F139" s="300"/>
    </row>
    <row r="140" spans="5:6" ht="15" customHeight="1" x14ac:dyDescent="0.3">
      <c r="E140" s="12"/>
      <c r="F140" s="300"/>
    </row>
    <row r="141" spans="5:6" ht="15" customHeight="1" x14ac:dyDescent="0.3">
      <c r="E141" s="12"/>
      <c r="F141" s="300"/>
    </row>
    <row r="142" spans="5:6" ht="15" customHeight="1" x14ac:dyDescent="0.3">
      <c r="E142" s="12"/>
      <c r="F142" s="300"/>
    </row>
    <row r="143" spans="5:6" ht="15" customHeight="1" x14ac:dyDescent="0.3">
      <c r="E143" s="12"/>
      <c r="F143" s="300"/>
    </row>
    <row r="144" spans="5:6" ht="15" customHeight="1" x14ac:dyDescent="0.3">
      <c r="E144" s="12"/>
      <c r="F144" s="300"/>
    </row>
    <row r="145" spans="5:6" ht="15" customHeight="1" x14ac:dyDescent="0.3">
      <c r="E145" s="12"/>
      <c r="F145" s="300"/>
    </row>
    <row r="146" spans="5:6" ht="15" customHeight="1" x14ac:dyDescent="0.3">
      <c r="E146" s="12"/>
      <c r="F146" s="300"/>
    </row>
    <row r="147" spans="5:6" ht="15" customHeight="1" x14ac:dyDescent="0.3">
      <c r="E147" s="12"/>
      <c r="F147" s="300"/>
    </row>
    <row r="148" spans="5:6" ht="15" customHeight="1" x14ac:dyDescent="0.3">
      <c r="E148" s="12"/>
      <c r="F148" s="300"/>
    </row>
    <row r="149" spans="5:6" ht="15" customHeight="1" x14ac:dyDescent="0.3">
      <c r="E149" s="12"/>
      <c r="F149" s="300"/>
    </row>
    <row r="150" spans="5:6" ht="15" customHeight="1" x14ac:dyDescent="0.3">
      <c r="E150" s="12"/>
      <c r="F150" s="300"/>
    </row>
    <row r="151" spans="5:6" ht="15" customHeight="1" x14ac:dyDescent="0.3">
      <c r="E151" s="12"/>
      <c r="F151" s="300"/>
    </row>
    <row r="152" spans="5:6" ht="15" customHeight="1" x14ac:dyDescent="0.3">
      <c r="E152" s="12"/>
      <c r="F152" s="300"/>
    </row>
    <row r="153" spans="5:6" ht="15" customHeight="1" x14ac:dyDescent="0.3">
      <c r="E153" s="12"/>
      <c r="F153" s="300"/>
    </row>
    <row r="154" spans="5:6" ht="15" customHeight="1" x14ac:dyDescent="0.3">
      <c r="E154" s="12"/>
      <c r="F154" s="300"/>
    </row>
    <row r="155" spans="5:6" ht="15" customHeight="1" x14ac:dyDescent="0.3">
      <c r="E155" s="12"/>
      <c r="F155" s="300"/>
    </row>
    <row r="156" spans="5:6" ht="15" customHeight="1" x14ac:dyDescent="0.3">
      <c r="E156" s="12"/>
      <c r="F156" s="300"/>
    </row>
    <row r="157" spans="5:6" ht="15" customHeight="1" x14ac:dyDescent="0.3">
      <c r="E157" s="12"/>
      <c r="F157" s="300"/>
    </row>
    <row r="158" spans="5:6" ht="15" customHeight="1" x14ac:dyDescent="0.3">
      <c r="E158" s="12"/>
      <c r="F158" s="300"/>
    </row>
    <row r="159" spans="5:6" ht="15" customHeight="1" x14ac:dyDescent="0.3">
      <c r="E159" s="12"/>
      <c r="F159" s="300"/>
    </row>
    <row r="160" spans="5:6" ht="15" customHeight="1" x14ac:dyDescent="0.3">
      <c r="E160" s="12"/>
      <c r="F160" s="300"/>
    </row>
    <row r="161" spans="5:6" ht="15" customHeight="1" x14ac:dyDescent="0.3">
      <c r="E161" s="12"/>
      <c r="F161" s="300"/>
    </row>
    <row r="162" spans="5:6" ht="15" customHeight="1" x14ac:dyDescent="0.3">
      <c r="E162" s="12"/>
      <c r="F162" s="300"/>
    </row>
    <row r="163" spans="5:6" ht="15" customHeight="1" x14ac:dyDescent="0.3">
      <c r="E163" s="12"/>
      <c r="F163" s="300"/>
    </row>
    <row r="164" spans="5:6" ht="15" customHeight="1" x14ac:dyDescent="0.3">
      <c r="E164" s="12"/>
      <c r="F164" s="300"/>
    </row>
    <row r="165" spans="5:6" ht="15" customHeight="1" x14ac:dyDescent="0.3">
      <c r="E165" s="12"/>
      <c r="F165" s="300"/>
    </row>
    <row r="166" spans="5:6" ht="15" customHeight="1" x14ac:dyDescent="0.3">
      <c r="E166" s="12"/>
      <c r="F166" s="300"/>
    </row>
    <row r="167" spans="5:6" ht="15" customHeight="1" x14ac:dyDescent="0.3">
      <c r="E167" s="12"/>
      <c r="F167" s="300"/>
    </row>
    <row r="168" spans="5:6" ht="15" customHeight="1" x14ac:dyDescent="0.3">
      <c r="E168" s="12"/>
      <c r="F168" s="300"/>
    </row>
    <row r="169" spans="5:6" ht="15" customHeight="1" x14ac:dyDescent="0.3">
      <c r="E169" s="12"/>
      <c r="F169" s="300"/>
    </row>
    <row r="170" spans="5:6" ht="15" customHeight="1" x14ac:dyDescent="0.3">
      <c r="E170" s="12"/>
      <c r="F170" s="300"/>
    </row>
    <row r="171" spans="5:6" ht="15" customHeight="1" x14ac:dyDescent="0.3">
      <c r="E171" s="12"/>
      <c r="F171" s="300"/>
    </row>
    <row r="172" spans="5:6" ht="15" customHeight="1" x14ac:dyDescent="0.3">
      <c r="E172" s="12"/>
      <c r="F172" s="300"/>
    </row>
    <row r="173" spans="5:6" ht="15" customHeight="1" x14ac:dyDescent="0.3">
      <c r="E173" s="12"/>
      <c r="F173" s="300"/>
    </row>
    <row r="174" spans="5:6" ht="15" customHeight="1" x14ac:dyDescent="0.3">
      <c r="E174" s="12"/>
      <c r="F174" s="300"/>
    </row>
    <row r="175" spans="5:6" ht="15" customHeight="1" x14ac:dyDescent="0.3">
      <c r="E175" s="12"/>
      <c r="F175" s="300"/>
    </row>
    <row r="176" spans="5:6" ht="15" customHeight="1" x14ac:dyDescent="0.3">
      <c r="E176" s="12"/>
      <c r="F176" s="300"/>
    </row>
    <row r="177" spans="5:6" ht="15" customHeight="1" x14ac:dyDescent="0.3">
      <c r="E177" s="12"/>
      <c r="F177" s="300"/>
    </row>
    <row r="178" spans="5:6" ht="15" customHeight="1" x14ac:dyDescent="0.3">
      <c r="E178" s="12"/>
      <c r="F178" s="300"/>
    </row>
    <row r="179" spans="5:6" ht="15" customHeight="1" x14ac:dyDescent="0.3">
      <c r="E179" s="12"/>
      <c r="F179" s="300"/>
    </row>
    <row r="180" spans="5:6" ht="15" customHeight="1" x14ac:dyDescent="0.3">
      <c r="E180" s="12"/>
      <c r="F180" s="300"/>
    </row>
    <row r="181" spans="5:6" ht="15" customHeight="1" x14ac:dyDescent="0.3">
      <c r="E181" s="12"/>
      <c r="F181" s="300"/>
    </row>
    <row r="182" spans="5:6" ht="15" customHeight="1" x14ac:dyDescent="0.3">
      <c r="E182" s="12"/>
      <c r="F182" s="300"/>
    </row>
    <row r="183" spans="5:6" ht="15" customHeight="1" x14ac:dyDescent="0.3">
      <c r="E183" s="12"/>
      <c r="F183" s="300"/>
    </row>
    <row r="184" spans="5:6" ht="15" customHeight="1" x14ac:dyDescent="0.3">
      <c r="E184" s="12"/>
      <c r="F184" s="300"/>
    </row>
    <row r="185" spans="5:6" ht="15" customHeight="1" x14ac:dyDescent="0.3">
      <c r="E185" s="12"/>
      <c r="F185" s="300"/>
    </row>
    <row r="186" spans="5:6" ht="15" customHeight="1" x14ac:dyDescent="0.3">
      <c r="E186" s="12"/>
      <c r="F186" s="300"/>
    </row>
    <row r="187" spans="5:6" ht="15" customHeight="1" x14ac:dyDescent="0.3">
      <c r="E187" s="12"/>
      <c r="F187" s="300"/>
    </row>
    <row r="188" spans="5:6" ht="15" customHeight="1" x14ac:dyDescent="0.3">
      <c r="E188" s="12"/>
      <c r="F188" s="300"/>
    </row>
    <row r="189" spans="5:6" ht="15" customHeight="1" x14ac:dyDescent="0.3">
      <c r="E189" s="12"/>
      <c r="F189" s="300"/>
    </row>
    <row r="190" spans="5:6" ht="15" customHeight="1" x14ac:dyDescent="0.3">
      <c r="E190" s="12"/>
      <c r="F190" s="300"/>
    </row>
    <row r="191" spans="5:6" ht="15" customHeight="1" x14ac:dyDescent="0.3">
      <c r="E191" s="12"/>
      <c r="F191" s="300"/>
    </row>
    <row r="192" spans="5:6" ht="15" customHeight="1" x14ac:dyDescent="0.3">
      <c r="E192" s="12"/>
      <c r="F192" s="300"/>
    </row>
    <row r="193" spans="5:6" ht="15" customHeight="1" x14ac:dyDescent="0.3">
      <c r="E193" s="12"/>
      <c r="F193" s="300"/>
    </row>
    <row r="194" spans="5:6" ht="15" customHeight="1" x14ac:dyDescent="0.3">
      <c r="E194" s="12"/>
      <c r="F194" s="300"/>
    </row>
    <row r="195" spans="5:6" ht="15" customHeight="1" x14ac:dyDescent="0.3">
      <c r="E195" s="12"/>
      <c r="F195" s="300"/>
    </row>
    <row r="196" spans="5:6" ht="15" customHeight="1" x14ac:dyDescent="0.3">
      <c r="E196" s="12"/>
      <c r="F196" s="300"/>
    </row>
    <row r="197" spans="5:6" ht="15" customHeight="1" x14ac:dyDescent="0.3">
      <c r="E197" s="12"/>
      <c r="F197" s="300"/>
    </row>
    <row r="198" spans="5:6" ht="15" customHeight="1" x14ac:dyDescent="0.3">
      <c r="E198" s="12"/>
      <c r="F198" s="300"/>
    </row>
    <row r="199" spans="5:6" ht="15" customHeight="1" x14ac:dyDescent="0.3">
      <c r="E199" s="12"/>
      <c r="F199" s="300"/>
    </row>
    <row r="200" spans="5:6" ht="15" customHeight="1" x14ac:dyDescent="0.3">
      <c r="E200" s="12"/>
      <c r="F200" s="300"/>
    </row>
    <row r="201" spans="5:6" ht="15" customHeight="1" x14ac:dyDescent="0.3">
      <c r="E201" s="12"/>
      <c r="F201" s="300"/>
    </row>
    <row r="202" spans="5:6" ht="15" customHeight="1" x14ac:dyDescent="0.3">
      <c r="E202" s="12"/>
      <c r="F202" s="300"/>
    </row>
    <row r="203" spans="5:6" ht="15" customHeight="1" x14ac:dyDescent="0.3">
      <c r="E203" s="12"/>
      <c r="F203" s="300"/>
    </row>
    <row r="204" spans="5:6" ht="15" customHeight="1" x14ac:dyDescent="0.3">
      <c r="E204" s="12"/>
      <c r="F204" s="300"/>
    </row>
    <row r="205" spans="5:6" ht="15" customHeight="1" x14ac:dyDescent="0.3">
      <c r="E205" s="12"/>
      <c r="F205" s="300"/>
    </row>
    <row r="206" spans="5:6" ht="15" customHeight="1" x14ac:dyDescent="0.3">
      <c r="E206" s="12"/>
      <c r="F206" s="300"/>
    </row>
    <row r="207" spans="5:6" ht="15" customHeight="1" x14ac:dyDescent="0.3">
      <c r="E207" s="12"/>
      <c r="F207" s="300"/>
    </row>
    <row r="208" spans="5:6" ht="15" customHeight="1" x14ac:dyDescent="0.3">
      <c r="E208" s="12"/>
      <c r="F208" s="300"/>
    </row>
    <row r="209" spans="5:6" ht="15" customHeight="1" x14ac:dyDescent="0.3">
      <c r="E209" s="12"/>
      <c r="F209" s="300"/>
    </row>
    <row r="210" spans="5:6" ht="15" customHeight="1" x14ac:dyDescent="0.3">
      <c r="E210" s="12"/>
      <c r="F210" s="300"/>
    </row>
    <row r="211" spans="5:6" ht="15" customHeight="1" x14ac:dyDescent="0.3">
      <c r="E211" s="12"/>
      <c r="F211" s="300"/>
    </row>
    <row r="212" spans="5:6" ht="15" customHeight="1" x14ac:dyDescent="0.3">
      <c r="E212" s="12"/>
      <c r="F212" s="300"/>
    </row>
    <row r="213" spans="5:6" ht="15" customHeight="1" x14ac:dyDescent="0.3">
      <c r="E213" s="12"/>
      <c r="F213" s="300"/>
    </row>
    <row r="214" spans="5:6" ht="15" customHeight="1" x14ac:dyDescent="0.3">
      <c r="E214" s="12"/>
      <c r="F214" s="300"/>
    </row>
    <row r="215" spans="5:6" ht="15" customHeight="1" x14ac:dyDescent="0.3">
      <c r="E215" s="12"/>
      <c r="F215" s="300"/>
    </row>
    <row r="216" spans="5:6" ht="15" customHeight="1" x14ac:dyDescent="0.3">
      <c r="E216" s="12"/>
      <c r="F216" s="300"/>
    </row>
    <row r="217" spans="5:6" ht="15" customHeight="1" x14ac:dyDescent="0.3">
      <c r="E217" s="12"/>
      <c r="F217" s="300"/>
    </row>
    <row r="218" spans="5:6" ht="15" customHeight="1" x14ac:dyDescent="0.3">
      <c r="E218" s="12"/>
      <c r="F218" s="300"/>
    </row>
    <row r="219" spans="5:6" ht="15" customHeight="1" x14ac:dyDescent="0.3">
      <c r="E219" s="12"/>
      <c r="F219" s="300"/>
    </row>
    <row r="220" spans="5:6" ht="15" customHeight="1" x14ac:dyDescent="0.3">
      <c r="E220" s="12"/>
      <c r="F220" s="300"/>
    </row>
    <row r="221" spans="5:6" ht="15" customHeight="1" x14ac:dyDescent="0.3">
      <c r="E221" s="12"/>
      <c r="F221" s="300"/>
    </row>
    <row r="222" spans="5:6" ht="15" customHeight="1" x14ac:dyDescent="0.3">
      <c r="E222" s="12"/>
      <c r="F222" s="300"/>
    </row>
    <row r="223" spans="5:6" ht="15" customHeight="1" x14ac:dyDescent="0.3">
      <c r="E223" s="12"/>
      <c r="F223" s="300"/>
    </row>
    <row r="224" spans="5:6" ht="15" customHeight="1" x14ac:dyDescent="0.3">
      <c r="E224" s="12"/>
      <c r="F224" s="300"/>
    </row>
    <row r="225" spans="5:6" ht="15" customHeight="1" x14ac:dyDescent="0.3">
      <c r="E225" s="12"/>
      <c r="F225" s="300"/>
    </row>
    <row r="226" spans="5:6" ht="15" customHeight="1" x14ac:dyDescent="0.3">
      <c r="E226" s="12"/>
      <c r="F226" s="300"/>
    </row>
    <row r="227" spans="5:6" ht="15" customHeight="1" x14ac:dyDescent="0.3">
      <c r="E227" s="12"/>
      <c r="F227" s="300"/>
    </row>
    <row r="228" spans="5:6" ht="15" customHeight="1" x14ac:dyDescent="0.3">
      <c r="E228" s="12"/>
      <c r="F228" s="300"/>
    </row>
    <row r="229" spans="5:6" ht="15" customHeight="1" x14ac:dyDescent="0.3">
      <c r="E229" s="12"/>
      <c r="F229" s="300"/>
    </row>
    <row r="230" spans="5:6" ht="15" customHeight="1" x14ac:dyDescent="0.3">
      <c r="E230" s="12"/>
      <c r="F230" s="300"/>
    </row>
    <row r="231" spans="5:6" ht="15" customHeight="1" x14ac:dyDescent="0.3">
      <c r="E231" s="12"/>
      <c r="F231" s="300"/>
    </row>
    <row r="232" spans="5:6" ht="15" customHeight="1" x14ac:dyDescent="0.3">
      <c r="E232" s="12"/>
      <c r="F232" s="300"/>
    </row>
    <row r="233" spans="5:6" ht="15" customHeight="1" x14ac:dyDescent="0.3">
      <c r="E233" s="12"/>
      <c r="F233" s="300"/>
    </row>
    <row r="234" spans="5:6" ht="15" customHeight="1" x14ac:dyDescent="0.3">
      <c r="E234" s="12"/>
      <c r="F234" s="300"/>
    </row>
    <row r="235" spans="5:6" ht="15" customHeight="1" x14ac:dyDescent="0.3">
      <c r="E235" s="12"/>
      <c r="F235" s="300"/>
    </row>
    <row r="236" spans="5:6" ht="15" customHeight="1" x14ac:dyDescent="0.3">
      <c r="E236" s="12"/>
      <c r="F236" s="300"/>
    </row>
    <row r="237" spans="5:6" ht="15" customHeight="1" x14ac:dyDescent="0.3">
      <c r="E237" s="12"/>
      <c r="F237" s="300"/>
    </row>
    <row r="238" spans="5:6" ht="15" customHeight="1" x14ac:dyDescent="0.3">
      <c r="E238" s="12"/>
      <c r="F238" s="300"/>
    </row>
    <row r="239" spans="5:6" ht="15" customHeight="1" x14ac:dyDescent="0.3">
      <c r="E239" s="12"/>
      <c r="F239" s="300"/>
    </row>
    <row r="240" spans="5:6" ht="15" customHeight="1" x14ac:dyDescent="0.3">
      <c r="E240" s="12"/>
      <c r="F240" s="300"/>
    </row>
    <row r="241" spans="5:6" ht="15" customHeight="1" x14ac:dyDescent="0.3">
      <c r="E241" s="12"/>
      <c r="F241" s="300"/>
    </row>
    <row r="242" spans="5:6" ht="15" customHeight="1" x14ac:dyDescent="0.3">
      <c r="E242" s="12"/>
      <c r="F242" s="300"/>
    </row>
    <row r="243" spans="5:6" ht="15" customHeight="1" x14ac:dyDescent="0.3">
      <c r="E243" s="12"/>
      <c r="F243" s="300"/>
    </row>
    <row r="244" spans="5:6" ht="15" customHeight="1" x14ac:dyDescent="0.3">
      <c r="E244" s="12"/>
      <c r="F244" s="300"/>
    </row>
    <row r="245" spans="5:6" ht="15" customHeight="1" x14ac:dyDescent="0.3">
      <c r="E245" s="12"/>
      <c r="F245" s="300"/>
    </row>
    <row r="246" spans="5:6" ht="15" customHeight="1" x14ac:dyDescent="0.3">
      <c r="E246" s="12"/>
      <c r="F246" s="300"/>
    </row>
    <row r="247" spans="5:6" ht="15" customHeight="1" x14ac:dyDescent="0.3">
      <c r="E247" s="12"/>
      <c r="F247" s="300"/>
    </row>
    <row r="248" spans="5:6" ht="15" customHeight="1" x14ac:dyDescent="0.3">
      <c r="E248" s="12"/>
      <c r="F248" s="300"/>
    </row>
    <row r="249" spans="5:6" ht="15" customHeight="1" x14ac:dyDescent="0.3">
      <c r="E249" s="12"/>
      <c r="F249" s="300"/>
    </row>
    <row r="250" spans="5:6" ht="15" customHeight="1" x14ac:dyDescent="0.3">
      <c r="E250" s="12"/>
      <c r="F250" s="300"/>
    </row>
    <row r="251" spans="5:6" ht="15" customHeight="1" x14ac:dyDescent="0.3">
      <c r="E251" s="12"/>
      <c r="F251" s="300"/>
    </row>
    <row r="252" spans="5:6" ht="15" customHeight="1" x14ac:dyDescent="0.3">
      <c r="E252" s="12"/>
      <c r="F252" s="300"/>
    </row>
    <row r="253" spans="5:6" ht="15" customHeight="1" x14ac:dyDescent="0.3">
      <c r="E253" s="12"/>
      <c r="F253" s="300"/>
    </row>
    <row r="254" spans="5:6" ht="15" customHeight="1" x14ac:dyDescent="0.3">
      <c r="E254" s="12"/>
      <c r="F254" s="300"/>
    </row>
    <row r="255" spans="5:6" ht="15" customHeight="1" x14ac:dyDescent="0.3">
      <c r="E255" s="12"/>
      <c r="F255" s="300"/>
    </row>
    <row r="256" spans="5:6" ht="15" customHeight="1" x14ac:dyDescent="0.3">
      <c r="E256" s="12"/>
      <c r="F256" s="300"/>
    </row>
    <row r="257" spans="5:6" ht="15" customHeight="1" x14ac:dyDescent="0.3">
      <c r="E257" s="12"/>
      <c r="F257" s="300"/>
    </row>
    <row r="258" spans="5:6" ht="15" customHeight="1" x14ac:dyDescent="0.3">
      <c r="E258" s="12"/>
      <c r="F258" s="300"/>
    </row>
    <row r="259" spans="5:6" ht="15" customHeight="1" x14ac:dyDescent="0.3">
      <c r="E259" s="12"/>
      <c r="F259" s="300"/>
    </row>
    <row r="260" spans="5:6" ht="15" customHeight="1" x14ac:dyDescent="0.3">
      <c r="E260" s="12"/>
      <c r="F260" s="300"/>
    </row>
    <row r="261" spans="5:6" ht="15" customHeight="1" x14ac:dyDescent="0.3">
      <c r="E261" s="12"/>
      <c r="F261" s="300"/>
    </row>
    <row r="262" spans="5:6" ht="15" customHeight="1" x14ac:dyDescent="0.3">
      <c r="E262" s="12"/>
      <c r="F262" s="300"/>
    </row>
    <row r="263" spans="5:6" ht="15" customHeight="1" x14ac:dyDescent="0.3">
      <c r="E263" s="12"/>
      <c r="F263" s="300"/>
    </row>
    <row r="264" spans="5:6" ht="15" customHeight="1" x14ac:dyDescent="0.3">
      <c r="E264" s="12"/>
      <c r="F264" s="300"/>
    </row>
    <row r="265" spans="5:6" ht="15" customHeight="1" x14ac:dyDescent="0.3">
      <c r="E265" s="12"/>
      <c r="F265" s="300"/>
    </row>
    <row r="266" spans="5:6" ht="15" customHeight="1" x14ac:dyDescent="0.3">
      <c r="E266" s="12"/>
      <c r="F266" s="300"/>
    </row>
    <row r="267" spans="5:6" ht="15" customHeight="1" x14ac:dyDescent="0.3">
      <c r="E267" s="12"/>
      <c r="F267" s="300"/>
    </row>
    <row r="268" spans="5:6" ht="15" customHeight="1" x14ac:dyDescent="0.3">
      <c r="E268" s="12"/>
      <c r="F268" s="300"/>
    </row>
    <row r="269" spans="5:6" ht="15" customHeight="1" x14ac:dyDescent="0.3">
      <c r="E269" s="12"/>
      <c r="F269" s="300"/>
    </row>
    <row r="270" spans="5:6" ht="15" customHeight="1" x14ac:dyDescent="0.3">
      <c r="E270" s="12"/>
      <c r="F270" s="300"/>
    </row>
    <row r="271" spans="5:6" ht="15" customHeight="1" x14ac:dyDescent="0.3">
      <c r="E271" s="12"/>
      <c r="F271" s="300"/>
    </row>
    <row r="272" spans="5:6" ht="15" customHeight="1" x14ac:dyDescent="0.3">
      <c r="E272" s="12"/>
      <c r="F272" s="300"/>
    </row>
    <row r="273" spans="5:6" ht="15" customHeight="1" x14ac:dyDescent="0.3">
      <c r="E273" s="12"/>
      <c r="F273" s="300"/>
    </row>
    <row r="274" spans="5:6" ht="15" customHeight="1" x14ac:dyDescent="0.3">
      <c r="E274" s="12"/>
      <c r="F274" s="300"/>
    </row>
    <row r="275" spans="5:6" ht="15" customHeight="1" x14ac:dyDescent="0.3">
      <c r="E275" s="12"/>
      <c r="F275" s="300"/>
    </row>
    <row r="276" spans="5:6" ht="15" customHeight="1" x14ac:dyDescent="0.3">
      <c r="E276" s="12"/>
      <c r="F276" s="300"/>
    </row>
    <row r="277" spans="5:6" ht="15" customHeight="1" x14ac:dyDescent="0.3">
      <c r="E277" s="12"/>
      <c r="F277" s="300"/>
    </row>
    <row r="278" spans="5:6" ht="15" customHeight="1" x14ac:dyDescent="0.3">
      <c r="E278" s="12"/>
      <c r="F278" s="300"/>
    </row>
    <row r="279" spans="5:6" ht="15" customHeight="1" x14ac:dyDescent="0.3">
      <c r="E279" s="12"/>
      <c r="F279" s="300"/>
    </row>
    <row r="280" spans="5:6" ht="15" customHeight="1" x14ac:dyDescent="0.3">
      <c r="E280" s="12"/>
      <c r="F280" s="300"/>
    </row>
    <row r="281" spans="5:6" ht="15" customHeight="1" x14ac:dyDescent="0.3">
      <c r="E281" s="12"/>
      <c r="F281" s="300"/>
    </row>
    <row r="282" spans="5:6" ht="15" customHeight="1" x14ac:dyDescent="0.3">
      <c r="E282" s="12"/>
      <c r="F282" s="300"/>
    </row>
    <row r="283" spans="5:6" ht="15" customHeight="1" x14ac:dyDescent="0.3">
      <c r="E283" s="12"/>
      <c r="F283" s="300"/>
    </row>
    <row r="284" spans="5:6" ht="15" customHeight="1" x14ac:dyDescent="0.3">
      <c r="E284" s="12"/>
      <c r="F284" s="300"/>
    </row>
    <row r="285" spans="5:6" ht="15" customHeight="1" x14ac:dyDescent="0.3">
      <c r="E285" s="12"/>
      <c r="F285" s="300"/>
    </row>
    <row r="286" spans="5:6" ht="15" customHeight="1" x14ac:dyDescent="0.3">
      <c r="E286" s="12"/>
      <c r="F286" s="300"/>
    </row>
    <row r="287" spans="5:6" ht="15" customHeight="1" x14ac:dyDescent="0.3">
      <c r="E287" s="12"/>
      <c r="F287" s="300"/>
    </row>
    <row r="288" spans="5:6" ht="15" customHeight="1" x14ac:dyDescent="0.3">
      <c r="E288" s="12"/>
      <c r="F288" s="300"/>
    </row>
    <row r="289" spans="5:6" ht="15" customHeight="1" x14ac:dyDescent="0.3">
      <c r="E289" s="12"/>
      <c r="F289" s="300"/>
    </row>
    <row r="290" spans="5:6" ht="15" customHeight="1" x14ac:dyDescent="0.3">
      <c r="E290" s="12"/>
      <c r="F290" s="300"/>
    </row>
    <row r="291" spans="5:6" ht="15" customHeight="1" x14ac:dyDescent="0.3">
      <c r="E291" s="12"/>
      <c r="F291" s="300"/>
    </row>
    <row r="292" spans="5:6" ht="15" customHeight="1" x14ac:dyDescent="0.3">
      <c r="E292" s="12"/>
      <c r="F292" s="300"/>
    </row>
    <row r="293" spans="5:6" ht="15" customHeight="1" x14ac:dyDescent="0.3">
      <c r="E293" s="12"/>
      <c r="F293" s="300"/>
    </row>
    <row r="294" spans="5:6" ht="15" customHeight="1" x14ac:dyDescent="0.3">
      <c r="E294" s="12"/>
      <c r="F294" s="300"/>
    </row>
    <row r="295" spans="5:6" ht="15" customHeight="1" x14ac:dyDescent="0.3">
      <c r="E295" s="12"/>
      <c r="F295" s="300"/>
    </row>
    <row r="296" spans="5:6" ht="15" customHeight="1" x14ac:dyDescent="0.3">
      <c r="E296" s="12"/>
      <c r="F296" s="300"/>
    </row>
    <row r="297" spans="5:6" ht="15" customHeight="1" x14ac:dyDescent="0.3">
      <c r="E297" s="12"/>
      <c r="F297" s="300"/>
    </row>
    <row r="298" spans="5:6" ht="15" customHeight="1" x14ac:dyDescent="0.3">
      <c r="E298" s="12"/>
      <c r="F298" s="300"/>
    </row>
    <row r="299" spans="5:6" ht="15" customHeight="1" x14ac:dyDescent="0.3">
      <c r="E299" s="12"/>
      <c r="F299" s="300"/>
    </row>
    <row r="300" spans="5:6" ht="15" customHeight="1" x14ac:dyDescent="0.3">
      <c r="E300" s="12"/>
      <c r="F300" s="300"/>
    </row>
    <row r="301" spans="5:6" ht="15" customHeight="1" x14ac:dyDescent="0.3">
      <c r="E301" s="12"/>
      <c r="F301" s="300"/>
    </row>
    <row r="302" spans="5:6" ht="15" customHeight="1" x14ac:dyDescent="0.3">
      <c r="E302" s="12"/>
      <c r="F302" s="300"/>
    </row>
    <row r="303" spans="5:6" ht="15" customHeight="1" x14ac:dyDescent="0.3">
      <c r="E303" s="12"/>
      <c r="F303" s="300"/>
    </row>
    <row r="304" spans="5:6" ht="15" customHeight="1" x14ac:dyDescent="0.3">
      <c r="E304" s="12"/>
      <c r="F304" s="300"/>
    </row>
    <row r="305" spans="5:6" ht="15" customHeight="1" x14ac:dyDescent="0.3">
      <c r="E305" s="12"/>
      <c r="F305" s="300"/>
    </row>
    <row r="306" spans="5:6" ht="15" customHeight="1" x14ac:dyDescent="0.3">
      <c r="E306" s="12"/>
      <c r="F306" s="300"/>
    </row>
    <row r="307" spans="5:6" ht="15" customHeight="1" x14ac:dyDescent="0.3">
      <c r="E307" s="12"/>
      <c r="F307" s="300"/>
    </row>
    <row r="308" spans="5:6" ht="15" customHeight="1" x14ac:dyDescent="0.3">
      <c r="E308" s="12"/>
      <c r="F308" s="300"/>
    </row>
    <row r="309" spans="5:6" ht="15" customHeight="1" x14ac:dyDescent="0.3">
      <c r="E309" s="12"/>
      <c r="F309" s="300"/>
    </row>
    <row r="310" spans="5:6" ht="15" customHeight="1" x14ac:dyDescent="0.3">
      <c r="E310" s="12"/>
      <c r="F310" s="300"/>
    </row>
    <row r="311" spans="5:6" ht="15" customHeight="1" x14ac:dyDescent="0.3">
      <c r="E311" s="12"/>
      <c r="F311" s="300"/>
    </row>
    <row r="312" spans="5:6" ht="15" customHeight="1" x14ac:dyDescent="0.3">
      <c r="E312" s="12"/>
      <c r="F312" s="300"/>
    </row>
    <row r="313" spans="5:6" ht="15" customHeight="1" x14ac:dyDescent="0.3">
      <c r="E313" s="12"/>
      <c r="F313" s="300"/>
    </row>
    <row r="314" spans="5:6" ht="15" customHeight="1" x14ac:dyDescent="0.3">
      <c r="E314" s="12"/>
      <c r="F314" s="300"/>
    </row>
    <row r="315" spans="5:6" ht="15" customHeight="1" x14ac:dyDescent="0.3">
      <c r="E315" s="12"/>
      <c r="F315" s="300"/>
    </row>
    <row r="316" spans="5:6" ht="15" customHeight="1" x14ac:dyDescent="0.3">
      <c r="E316" s="12"/>
      <c r="F316" s="300"/>
    </row>
    <row r="317" spans="5:6" ht="15" customHeight="1" x14ac:dyDescent="0.3">
      <c r="E317" s="12"/>
      <c r="F317" s="300"/>
    </row>
    <row r="318" spans="5:6" ht="15" customHeight="1" x14ac:dyDescent="0.3">
      <c r="E318" s="12"/>
      <c r="F318" s="300"/>
    </row>
    <row r="319" spans="5:6" ht="15" customHeight="1" x14ac:dyDescent="0.3">
      <c r="E319" s="12"/>
      <c r="F319" s="300"/>
    </row>
    <row r="320" spans="5:6" ht="15" customHeight="1" x14ac:dyDescent="0.3">
      <c r="E320" s="12"/>
      <c r="F320" s="300"/>
    </row>
    <row r="321" spans="5:6" ht="15" customHeight="1" x14ac:dyDescent="0.3">
      <c r="E321" s="12"/>
      <c r="F321" s="300"/>
    </row>
    <row r="322" spans="5:6" ht="15" customHeight="1" x14ac:dyDescent="0.3">
      <c r="E322" s="12"/>
      <c r="F322" s="300"/>
    </row>
    <row r="323" spans="5:6" ht="15" customHeight="1" x14ac:dyDescent="0.3">
      <c r="E323" s="12"/>
      <c r="F323" s="300"/>
    </row>
    <row r="324" spans="5:6" ht="15" customHeight="1" x14ac:dyDescent="0.3">
      <c r="E324" s="12"/>
      <c r="F324" s="300"/>
    </row>
    <row r="325" spans="5:6" ht="15" customHeight="1" x14ac:dyDescent="0.3">
      <c r="E325" s="12"/>
      <c r="F325" s="300"/>
    </row>
    <row r="326" spans="5:6" ht="15" customHeight="1" x14ac:dyDescent="0.3">
      <c r="E326" s="12"/>
      <c r="F326" s="300"/>
    </row>
    <row r="327" spans="5:6" ht="15" customHeight="1" x14ac:dyDescent="0.3">
      <c r="E327" s="12"/>
      <c r="F327" s="300"/>
    </row>
    <row r="328" spans="5:6" ht="15" customHeight="1" x14ac:dyDescent="0.3">
      <c r="E328" s="12"/>
      <c r="F328" s="300"/>
    </row>
    <row r="329" spans="5:6" ht="15" customHeight="1" x14ac:dyDescent="0.3">
      <c r="E329" s="12"/>
      <c r="F329" s="300"/>
    </row>
    <row r="330" spans="5:6" ht="15" customHeight="1" x14ac:dyDescent="0.3">
      <c r="E330" s="12"/>
      <c r="F330" s="300"/>
    </row>
    <row r="331" spans="5:6" ht="15" customHeight="1" x14ac:dyDescent="0.3">
      <c r="E331" s="12"/>
      <c r="F331" s="300"/>
    </row>
    <row r="332" spans="5:6" ht="15" customHeight="1" x14ac:dyDescent="0.3">
      <c r="E332" s="12"/>
      <c r="F332" s="300"/>
    </row>
    <row r="333" spans="5:6" ht="15" customHeight="1" x14ac:dyDescent="0.3">
      <c r="E333" s="12"/>
      <c r="F333" s="300"/>
    </row>
    <row r="334" spans="5:6" ht="15" customHeight="1" x14ac:dyDescent="0.3">
      <c r="E334" s="12"/>
      <c r="F334" s="300"/>
    </row>
    <row r="335" spans="5:6" ht="15" customHeight="1" x14ac:dyDescent="0.3">
      <c r="E335" s="12"/>
      <c r="F335" s="300"/>
    </row>
    <row r="336" spans="5:6" ht="15" customHeight="1" x14ac:dyDescent="0.3">
      <c r="E336" s="12"/>
      <c r="F336" s="300"/>
    </row>
    <row r="337" spans="5:6" ht="15" customHeight="1" x14ac:dyDescent="0.3">
      <c r="E337" s="12"/>
      <c r="F337" s="300"/>
    </row>
    <row r="338" spans="5:6" ht="15" customHeight="1" x14ac:dyDescent="0.3">
      <c r="E338" s="12"/>
      <c r="F338" s="300"/>
    </row>
    <row r="339" spans="5:6" ht="15" customHeight="1" x14ac:dyDescent="0.3">
      <c r="E339" s="12"/>
      <c r="F339" s="300"/>
    </row>
    <row r="340" spans="5:6" ht="15" customHeight="1" x14ac:dyDescent="0.3">
      <c r="E340" s="12"/>
      <c r="F340" s="300"/>
    </row>
    <row r="341" spans="5:6" ht="15" customHeight="1" x14ac:dyDescent="0.3">
      <c r="E341" s="12"/>
      <c r="F341" s="300"/>
    </row>
    <row r="342" spans="5:6" ht="15" customHeight="1" x14ac:dyDescent="0.3">
      <c r="E342" s="12"/>
      <c r="F342" s="300"/>
    </row>
    <row r="343" spans="5:6" ht="15" customHeight="1" x14ac:dyDescent="0.3">
      <c r="E343" s="12"/>
      <c r="F343" s="300"/>
    </row>
    <row r="344" spans="5:6" ht="15" customHeight="1" x14ac:dyDescent="0.3">
      <c r="E344" s="12"/>
      <c r="F344" s="300"/>
    </row>
    <row r="345" spans="5:6" ht="15" customHeight="1" x14ac:dyDescent="0.3">
      <c r="E345" s="12"/>
      <c r="F345" s="300"/>
    </row>
    <row r="346" spans="5:6" ht="15" customHeight="1" x14ac:dyDescent="0.3">
      <c r="E346" s="12"/>
      <c r="F346" s="300"/>
    </row>
    <row r="347" spans="5:6" ht="15" customHeight="1" x14ac:dyDescent="0.3">
      <c r="E347" s="12"/>
      <c r="F347" s="300"/>
    </row>
    <row r="348" spans="5:6" ht="15" customHeight="1" x14ac:dyDescent="0.3">
      <c r="E348" s="12"/>
      <c r="F348" s="300"/>
    </row>
    <row r="349" spans="5:6" ht="15" customHeight="1" x14ac:dyDescent="0.3">
      <c r="E349" s="12"/>
      <c r="F349" s="300"/>
    </row>
    <row r="350" spans="5:6" ht="15" customHeight="1" x14ac:dyDescent="0.3">
      <c r="E350" s="12"/>
      <c r="F350" s="300"/>
    </row>
    <row r="351" spans="5:6" ht="15" customHeight="1" x14ac:dyDescent="0.3">
      <c r="E351" s="12"/>
      <c r="F351" s="300"/>
    </row>
    <row r="352" spans="5:6" ht="15" customHeight="1" x14ac:dyDescent="0.3">
      <c r="E352" s="12"/>
      <c r="F352" s="300"/>
    </row>
    <row r="353" spans="5:6" ht="15" customHeight="1" x14ac:dyDescent="0.3">
      <c r="E353" s="12"/>
      <c r="F353" s="300"/>
    </row>
    <row r="354" spans="5:6" ht="15" customHeight="1" x14ac:dyDescent="0.3">
      <c r="E354" s="12"/>
      <c r="F354" s="300"/>
    </row>
    <row r="355" spans="5:6" ht="15" customHeight="1" x14ac:dyDescent="0.3">
      <c r="E355" s="12"/>
      <c r="F355" s="300"/>
    </row>
    <row r="356" spans="5:6" ht="15" customHeight="1" x14ac:dyDescent="0.3">
      <c r="E356" s="12"/>
      <c r="F356" s="300"/>
    </row>
    <row r="357" spans="5:6" ht="15" customHeight="1" x14ac:dyDescent="0.3">
      <c r="E357" s="12"/>
      <c r="F357" s="300"/>
    </row>
    <row r="358" spans="5:6" ht="15" customHeight="1" x14ac:dyDescent="0.3">
      <c r="E358" s="12"/>
      <c r="F358" s="300"/>
    </row>
    <row r="359" spans="5:6" ht="15" customHeight="1" x14ac:dyDescent="0.3">
      <c r="E359" s="12"/>
      <c r="F359" s="300"/>
    </row>
    <row r="360" spans="5:6" ht="15" customHeight="1" x14ac:dyDescent="0.3">
      <c r="E360" s="12"/>
      <c r="F360" s="300"/>
    </row>
    <row r="361" spans="5:6" ht="15" customHeight="1" x14ac:dyDescent="0.3">
      <c r="E361" s="12"/>
      <c r="F361" s="300"/>
    </row>
    <row r="362" spans="5:6" ht="15" customHeight="1" x14ac:dyDescent="0.3">
      <c r="E362" s="12"/>
      <c r="F362" s="300"/>
    </row>
    <row r="363" spans="5:6" ht="15" customHeight="1" x14ac:dyDescent="0.3">
      <c r="E363" s="12"/>
      <c r="F363" s="300"/>
    </row>
    <row r="364" spans="5:6" ht="15" customHeight="1" x14ac:dyDescent="0.3">
      <c r="E364" s="12"/>
      <c r="F364" s="300"/>
    </row>
    <row r="365" spans="5:6" ht="15" customHeight="1" x14ac:dyDescent="0.3">
      <c r="E365" s="12"/>
      <c r="F365" s="300"/>
    </row>
    <row r="366" spans="5:6" ht="15" customHeight="1" x14ac:dyDescent="0.3">
      <c r="E366" s="12"/>
      <c r="F366" s="300"/>
    </row>
    <row r="367" spans="5:6" ht="15" customHeight="1" x14ac:dyDescent="0.3">
      <c r="E367" s="12"/>
      <c r="F367" s="300"/>
    </row>
    <row r="368" spans="5:6" ht="15" customHeight="1" x14ac:dyDescent="0.3">
      <c r="E368" s="12"/>
      <c r="F368" s="300"/>
    </row>
    <row r="369" spans="5:6" ht="15" customHeight="1" x14ac:dyDescent="0.3">
      <c r="E369" s="12"/>
      <c r="F369" s="300"/>
    </row>
    <row r="370" spans="5:6" ht="15" customHeight="1" x14ac:dyDescent="0.3">
      <c r="E370" s="12"/>
      <c r="F370" s="300"/>
    </row>
    <row r="371" spans="5:6" ht="15" customHeight="1" x14ac:dyDescent="0.3">
      <c r="E371" s="12"/>
      <c r="F371" s="300"/>
    </row>
    <row r="372" spans="5:6" ht="15" customHeight="1" x14ac:dyDescent="0.3">
      <c r="E372" s="12"/>
      <c r="F372" s="300"/>
    </row>
    <row r="373" spans="5:6" ht="15" customHeight="1" x14ac:dyDescent="0.3">
      <c r="E373" s="12"/>
      <c r="F373" s="300"/>
    </row>
    <row r="374" spans="5:6" ht="15" customHeight="1" x14ac:dyDescent="0.3">
      <c r="E374" s="12"/>
      <c r="F374" s="300"/>
    </row>
    <row r="375" spans="5:6" ht="15" customHeight="1" x14ac:dyDescent="0.3">
      <c r="E375" s="12"/>
      <c r="F375" s="300"/>
    </row>
    <row r="376" spans="5:6" ht="15" customHeight="1" x14ac:dyDescent="0.3">
      <c r="E376" s="12"/>
      <c r="F376" s="300"/>
    </row>
    <row r="377" spans="5:6" ht="15" customHeight="1" x14ac:dyDescent="0.3">
      <c r="E377" s="12"/>
      <c r="F377" s="300"/>
    </row>
    <row r="378" spans="5:6" ht="15" customHeight="1" x14ac:dyDescent="0.3">
      <c r="E378" s="12"/>
      <c r="F378" s="300"/>
    </row>
    <row r="379" spans="5:6" ht="15" customHeight="1" x14ac:dyDescent="0.3">
      <c r="E379" s="12"/>
      <c r="F379" s="300"/>
    </row>
    <row r="380" spans="5:6" ht="15" customHeight="1" x14ac:dyDescent="0.3">
      <c r="E380" s="12"/>
      <c r="F380" s="300"/>
    </row>
    <row r="381" spans="5:6" ht="15" customHeight="1" x14ac:dyDescent="0.3">
      <c r="E381" s="12"/>
      <c r="F381" s="300"/>
    </row>
    <row r="382" spans="5:6" ht="15" customHeight="1" x14ac:dyDescent="0.3">
      <c r="E382" s="12"/>
      <c r="F382" s="300"/>
    </row>
    <row r="383" spans="5:6" ht="15" customHeight="1" x14ac:dyDescent="0.3">
      <c r="E383" s="12"/>
      <c r="F383" s="300"/>
    </row>
    <row r="384" spans="5:6" ht="15" customHeight="1" x14ac:dyDescent="0.3">
      <c r="E384" s="12"/>
      <c r="F384" s="300"/>
    </row>
    <row r="385" spans="5:6" ht="15" customHeight="1" x14ac:dyDescent="0.3">
      <c r="E385" s="12"/>
      <c r="F385" s="300"/>
    </row>
    <row r="386" spans="5:6" ht="15" customHeight="1" x14ac:dyDescent="0.3">
      <c r="E386" s="12"/>
      <c r="F386" s="300"/>
    </row>
    <row r="387" spans="5:6" ht="15" customHeight="1" x14ac:dyDescent="0.3">
      <c r="E387" s="12"/>
      <c r="F387" s="300"/>
    </row>
    <row r="388" spans="5:6" ht="15" customHeight="1" x14ac:dyDescent="0.3">
      <c r="E388" s="12"/>
      <c r="F388" s="300"/>
    </row>
    <row r="389" spans="5:6" ht="15" customHeight="1" x14ac:dyDescent="0.3">
      <c r="E389" s="12"/>
      <c r="F389" s="300"/>
    </row>
    <row r="390" spans="5:6" ht="15" customHeight="1" x14ac:dyDescent="0.3">
      <c r="E390" s="12"/>
      <c r="F390" s="300"/>
    </row>
    <row r="391" spans="5:6" ht="15" customHeight="1" x14ac:dyDescent="0.3">
      <c r="E391" s="12"/>
      <c r="F391" s="300"/>
    </row>
    <row r="392" spans="5:6" ht="15" customHeight="1" x14ac:dyDescent="0.3">
      <c r="E392" s="12"/>
      <c r="F392" s="300"/>
    </row>
    <row r="393" spans="5:6" ht="15" customHeight="1" x14ac:dyDescent="0.3">
      <c r="E393" s="12"/>
      <c r="F393" s="300"/>
    </row>
    <row r="394" spans="5:6" ht="15" customHeight="1" x14ac:dyDescent="0.3">
      <c r="E394" s="12"/>
      <c r="F394" s="300"/>
    </row>
    <row r="395" spans="5:6" ht="15" customHeight="1" x14ac:dyDescent="0.3">
      <c r="E395" s="12"/>
      <c r="F395" s="300"/>
    </row>
    <row r="396" spans="5:6" ht="15" customHeight="1" x14ac:dyDescent="0.3">
      <c r="E396" s="12"/>
      <c r="F396" s="300"/>
    </row>
    <row r="397" spans="5:6" ht="15" customHeight="1" x14ac:dyDescent="0.3">
      <c r="E397" s="12"/>
      <c r="F397" s="300"/>
    </row>
    <row r="398" spans="5:6" ht="15" customHeight="1" x14ac:dyDescent="0.3">
      <c r="E398" s="12"/>
      <c r="F398" s="300"/>
    </row>
    <row r="399" spans="5:6" ht="15" customHeight="1" x14ac:dyDescent="0.3">
      <c r="E399" s="12"/>
      <c r="F399" s="300"/>
    </row>
    <row r="400" spans="5:6" ht="15" customHeight="1" x14ac:dyDescent="0.3">
      <c r="E400" s="12"/>
      <c r="F400" s="300"/>
    </row>
    <row r="401" spans="5:6" ht="15" customHeight="1" x14ac:dyDescent="0.3">
      <c r="E401" s="12"/>
      <c r="F401" s="300"/>
    </row>
    <row r="402" spans="5:6" ht="15" customHeight="1" x14ac:dyDescent="0.3">
      <c r="E402" s="12"/>
      <c r="F402" s="300"/>
    </row>
    <row r="403" spans="5:6" ht="15" customHeight="1" x14ac:dyDescent="0.3">
      <c r="E403" s="12"/>
      <c r="F403" s="300"/>
    </row>
    <row r="404" spans="5:6" ht="15" customHeight="1" x14ac:dyDescent="0.3">
      <c r="E404" s="12"/>
      <c r="F404" s="300"/>
    </row>
    <row r="405" spans="5:6" ht="15" customHeight="1" x14ac:dyDescent="0.3">
      <c r="E405" s="12"/>
      <c r="F405" s="300"/>
    </row>
    <row r="406" spans="5:6" ht="15" customHeight="1" x14ac:dyDescent="0.3">
      <c r="E406" s="12"/>
      <c r="F406" s="300"/>
    </row>
    <row r="407" spans="5:6" ht="15" customHeight="1" x14ac:dyDescent="0.3">
      <c r="E407" s="12"/>
      <c r="F407" s="300"/>
    </row>
    <row r="408" spans="5:6" ht="15" customHeight="1" x14ac:dyDescent="0.3">
      <c r="E408" s="12"/>
      <c r="F408" s="300"/>
    </row>
    <row r="409" spans="5:6" ht="15" customHeight="1" x14ac:dyDescent="0.3">
      <c r="E409" s="12"/>
      <c r="F409" s="300"/>
    </row>
    <row r="410" spans="5:6" ht="15" customHeight="1" x14ac:dyDescent="0.3">
      <c r="E410" s="12"/>
      <c r="F410" s="300"/>
    </row>
    <row r="411" spans="5:6" ht="15" customHeight="1" x14ac:dyDescent="0.3">
      <c r="E411" s="12"/>
      <c r="F411" s="300"/>
    </row>
    <row r="412" spans="5:6" ht="15" customHeight="1" x14ac:dyDescent="0.3">
      <c r="E412" s="12"/>
      <c r="F412" s="300"/>
    </row>
    <row r="413" spans="5:6" ht="15" customHeight="1" x14ac:dyDescent="0.3">
      <c r="E413" s="12"/>
      <c r="F413" s="300"/>
    </row>
    <row r="414" spans="5:6" ht="15" customHeight="1" x14ac:dyDescent="0.3">
      <c r="E414" s="12"/>
      <c r="F414" s="300"/>
    </row>
    <row r="415" spans="5:6" ht="15" customHeight="1" x14ac:dyDescent="0.3">
      <c r="E415" s="12"/>
      <c r="F415" s="300"/>
    </row>
    <row r="416" spans="5:6" ht="15" customHeight="1" x14ac:dyDescent="0.3">
      <c r="E416" s="12"/>
      <c r="F416" s="300"/>
    </row>
    <row r="417" spans="5:6" ht="15" customHeight="1" x14ac:dyDescent="0.3">
      <c r="E417" s="12"/>
      <c r="F417" s="300"/>
    </row>
    <row r="418" spans="5:6" ht="15" customHeight="1" x14ac:dyDescent="0.3">
      <c r="E418" s="12"/>
      <c r="F418" s="300"/>
    </row>
    <row r="419" spans="5:6" ht="15" customHeight="1" x14ac:dyDescent="0.3">
      <c r="E419" s="12"/>
      <c r="F419" s="300"/>
    </row>
    <row r="420" spans="5:6" ht="15" customHeight="1" x14ac:dyDescent="0.3">
      <c r="E420" s="12"/>
      <c r="F420" s="300"/>
    </row>
    <row r="421" spans="5:6" ht="15" customHeight="1" x14ac:dyDescent="0.3">
      <c r="E421" s="12"/>
      <c r="F421" s="300"/>
    </row>
    <row r="422" spans="5:6" ht="15" customHeight="1" x14ac:dyDescent="0.3">
      <c r="E422" s="12"/>
      <c r="F422" s="300"/>
    </row>
    <row r="423" spans="5:6" ht="15" customHeight="1" x14ac:dyDescent="0.3">
      <c r="E423" s="12"/>
      <c r="F423" s="300"/>
    </row>
    <row r="424" spans="5:6" ht="15" customHeight="1" x14ac:dyDescent="0.3">
      <c r="E424" s="12"/>
      <c r="F424" s="300"/>
    </row>
    <row r="425" spans="5:6" ht="15" customHeight="1" x14ac:dyDescent="0.3">
      <c r="E425" s="12"/>
      <c r="F425" s="300"/>
    </row>
    <row r="426" spans="5:6" ht="15" customHeight="1" x14ac:dyDescent="0.3">
      <c r="E426" s="12"/>
      <c r="F426" s="300"/>
    </row>
    <row r="427" spans="5:6" ht="15" customHeight="1" x14ac:dyDescent="0.3">
      <c r="E427" s="12"/>
      <c r="F427" s="300"/>
    </row>
    <row r="428" spans="5:6" ht="15" customHeight="1" x14ac:dyDescent="0.3">
      <c r="E428" s="12"/>
      <c r="F428" s="300"/>
    </row>
    <row r="429" spans="5:6" ht="15" customHeight="1" x14ac:dyDescent="0.3">
      <c r="E429" s="12"/>
      <c r="F429" s="300"/>
    </row>
    <row r="430" spans="5:6" ht="15" customHeight="1" x14ac:dyDescent="0.3">
      <c r="E430" s="12"/>
      <c r="F430" s="300"/>
    </row>
    <row r="431" spans="5:6" ht="15" customHeight="1" x14ac:dyDescent="0.3">
      <c r="E431" s="12"/>
      <c r="F431" s="300"/>
    </row>
    <row r="432" spans="5:6" ht="15" customHeight="1" x14ac:dyDescent="0.3">
      <c r="E432" s="12"/>
      <c r="F432" s="300"/>
    </row>
    <row r="433" spans="5:6" ht="15" customHeight="1" x14ac:dyDescent="0.3">
      <c r="E433" s="12"/>
      <c r="F433" s="300"/>
    </row>
    <row r="434" spans="5:6" ht="15" customHeight="1" x14ac:dyDescent="0.3">
      <c r="E434" s="12"/>
      <c r="F434" s="300"/>
    </row>
    <row r="435" spans="5:6" ht="15" customHeight="1" x14ac:dyDescent="0.3">
      <c r="E435" s="12"/>
      <c r="F435" s="300"/>
    </row>
    <row r="436" spans="5:6" ht="15" customHeight="1" x14ac:dyDescent="0.3">
      <c r="E436" s="12"/>
      <c r="F436" s="300"/>
    </row>
    <row r="437" spans="5:6" ht="15" customHeight="1" x14ac:dyDescent="0.3">
      <c r="E437" s="12"/>
      <c r="F437" s="300"/>
    </row>
    <row r="438" spans="5:6" ht="15" customHeight="1" x14ac:dyDescent="0.3">
      <c r="E438" s="12"/>
      <c r="F438" s="300"/>
    </row>
    <row r="439" spans="5:6" ht="15" customHeight="1" x14ac:dyDescent="0.3">
      <c r="E439" s="12"/>
      <c r="F439" s="300"/>
    </row>
    <row r="440" spans="5:6" ht="15" customHeight="1" x14ac:dyDescent="0.3">
      <c r="E440" s="12"/>
      <c r="F440" s="300"/>
    </row>
    <row r="441" spans="5:6" ht="15" customHeight="1" x14ac:dyDescent="0.3">
      <c r="E441" s="12"/>
      <c r="F441" s="300"/>
    </row>
    <row r="442" spans="5:6" ht="15" customHeight="1" x14ac:dyDescent="0.3">
      <c r="E442" s="12"/>
      <c r="F442" s="300"/>
    </row>
    <row r="443" spans="5:6" ht="15" customHeight="1" x14ac:dyDescent="0.3">
      <c r="E443" s="12"/>
      <c r="F443" s="300"/>
    </row>
    <row r="444" spans="5:6" ht="15" customHeight="1" x14ac:dyDescent="0.3">
      <c r="E444" s="12"/>
      <c r="F444" s="300"/>
    </row>
    <row r="445" spans="5:6" ht="15" customHeight="1" x14ac:dyDescent="0.3">
      <c r="E445" s="12"/>
      <c r="F445" s="300"/>
    </row>
    <row r="446" spans="5:6" ht="15" customHeight="1" x14ac:dyDescent="0.3">
      <c r="E446" s="12"/>
      <c r="F446" s="300"/>
    </row>
    <row r="447" spans="5:6" ht="15" customHeight="1" x14ac:dyDescent="0.3">
      <c r="E447" s="12"/>
      <c r="F447" s="300"/>
    </row>
    <row r="448" spans="5:6" ht="15" customHeight="1" x14ac:dyDescent="0.3">
      <c r="E448" s="12"/>
      <c r="F448" s="300"/>
    </row>
    <row r="449" spans="5:6" ht="15" customHeight="1" x14ac:dyDescent="0.3">
      <c r="E449" s="12"/>
      <c r="F449" s="300"/>
    </row>
    <row r="450" spans="5:6" ht="15" customHeight="1" x14ac:dyDescent="0.3">
      <c r="E450" s="12"/>
      <c r="F450" s="300"/>
    </row>
    <row r="451" spans="5:6" ht="15" customHeight="1" x14ac:dyDescent="0.3">
      <c r="E451" s="12"/>
      <c r="F451" s="300"/>
    </row>
    <row r="452" spans="5:6" ht="15" customHeight="1" x14ac:dyDescent="0.3">
      <c r="E452" s="12"/>
      <c r="F452" s="300"/>
    </row>
    <row r="453" spans="5:6" ht="15" customHeight="1" x14ac:dyDescent="0.3">
      <c r="E453" s="12"/>
      <c r="F453" s="300"/>
    </row>
    <row r="454" spans="5:6" ht="15" customHeight="1" x14ac:dyDescent="0.3">
      <c r="E454" s="12"/>
      <c r="F454" s="300"/>
    </row>
    <row r="455" spans="5:6" ht="15" customHeight="1" x14ac:dyDescent="0.3">
      <c r="E455" s="12"/>
      <c r="F455" s="300"/>
    </row>
    <row r="456" spans="5:6" ht="15" customHeight="1" x14ac:dyDescent="0.3">
      <c r="E456" s="12"/>
      <c r="F456" s="300"/>
    </row>
    <row r="457" spans="5:6" ht="15" customHeight="1" x14ac:dyDescent="0.3">
      <c r="E457" s="12"/>
      <c r="F457" s="300"/>
    </row>
    <row r="458" spans="5:6" ht="15" customHeight="1" x14ac:dyDescent="0.3">
      <c r="E458" s="12"/>
      <c r="F458" s="300"/>
    </row>
    <row r="459" spans="5:6" ht="15" customHeight="1" x14ac:dyDescent="0.3">
      <c r="E459" s="12"/>
      <c r="F459" s="300"/>
    </row>
    <row r="460" spans="5:6" ht="15" customHeight="1" x14ac:dyDescent="0.3">
      <c r="E460" s="12"/>
      <c r="F460" s="300"/>
    </row>
    <row r="461" spans="5:6" ht="15" customHeight="1" x14ac:dyDescent="0.3">
      <c r="E461" s="12"/>
      <c r="F461" s="300"/>
    </row>
    <row r="462" spans="5:6" ht="15" customHeight="1" x14ac:dyDescent="0.3">
      <c r="E462" s="12"/>
      <c r="F462" s="300"/>
    </row>
    <row r="463" spans="5:6" ht="15" customHeight="1" x14ac:dyDescent="0.3">
      <c r="E463" s="12"/>
      <c r="F463" s="300"/>
    </row>
    <row r="464" spans="5:6" ht="15" customHeight="1" x14ac:dyDescent="0.3">
      <c r="E464" s="12"/>
      <c r="F464" s="300"/>
    </row>
    <row r="465" spans="5:6" ht="15" customHeight="1" x14ac:dyDescent="0.3">
      <c r="E465" s="12"/>
      <c r="F465" s="300"/>
    </row>
    <row r="466" spans="5:6" ht="15" customHeight="1" x14ac:dyDescent="0.3">
      <c r="E466" s="12"/>
      <c r="F466" s="300"/>
    </row>
    <row r="467" spans="5:6" ht="15" customHeight="1" x14ac:dyDescent="0.3">
      <c r="E467" s="12"/>
      <c r="F467" s="300"/>
    </row>
    <row r="468" spans="5:6" ht="15" customHeight="1" x14ac:dyDescent="0.3">
      <c r="E468" s="12"/>
      <c r="F468" s="300"/>
    </row>
    <row r="469" spans="5:6" ht="15" customHeight="1" x14ac:dyDescent="0.3">
      <c r="E469" s="12"/>
      <c r="F469" s="300"/>
    </row>
    <row r="470" spans="5:6" ht="15" customHeight="1" x14ac:dyDescent="0.3">
      <c r="E470" s="12"/>
      <c r="F470" s="300"/>
    </row>
    <row r="471" spans="5:6" ht="15" customHeight="1" x14ac:dyDescent="0.3">
      <c r="E471" s="12"/>
      <c r="F471" s="300"/>
    </row>
    <row r="472" spans="5:6" ht="15" customHeight="1" x14ac:dyDescent="0.3">
      <c r="E472" s="12"/>
      <c r="F472" s="300"/>
    </row>
    <row r="473" spans="5:6" ht="15" customHeight="1" x14ac:dyDescent="0.3">
      <c r="E473" s="12"/>
      <c r="F473" s="300"/>
    </row>
    <row r="474" spans="5:6" ht="15" customHeight="1" x14ac:dyDescent="0.3">
      <c r="E474" s="12"/>
      <c r="F474" s="300"/>
    </row>
    <row r="475" spans="5:6" ht="15" customHeight="1" x14ac:dyDescent="0.3">
      <c r="E475" s="12"/>
      <c r="F475" s="300"/>
    </row>
    <row r="476" spans="5:6" ht="15" customHeight="1" x14ac:dyDescent="0.3">
      <c r="E476" s="12"/>
      <c r="F476" s="300"/>
    </row>
    <row r="477" spans="5:6" ht="15" customHeight="1" x14ac:dyDescent="0.3">
      <c r="E477" s="12"/>
      <c r="F477" s="300"/>
    </row>
    <row r="478" spans="5:6" ht="15" customHeight="1" x14ac:dyDescent="0.3">
      <c r="E478" s="12"/>
      <c r="F478" s="300"/>
    </row>
    <row r="479" spans="5:6" ht="15" customHeight="1" x14ac:dyDescent="0.3">
      <c r="E479" s="12"/>
      <c r="F479" s="300"/>
    </row>
    <row r="480" spans="5:6" ht="15" customHeight="1" x14ac:dyDescent="0.3">
      <c r="E480" s="12"/>
      <c r="F480" s="300"/>
    </row>
    <row r="481" spans="5:6" ht="15" customHeight="1" x14ac:dyDescent="0.3">
      <c r="E481" s="12"/>
      <c r="F481" s="300"/>
    </row>
    <row r="482" spans="5:6" ht="15" customHeight="1" x14ac:dyDescent="0.3">
      <c r="E482" s="12"/>
      <c r="F482" s="300"/>
    </row>
    <row r="483" spans="5:6" ht="15" customHeight="1" x14ac:dyDescent="0.3">
      <c r="E483" s="12"/>
      <c r="F483" s="300"/>
    </row>
    <row r="484" spans="5:6" ht="15" customHeight="1" x14ac:dyDescent="0.3">
      <c r="E484" s="12"/>
      <c r="F484" s="300"/>
    </row>
    <row r="485" spans="5:6" ht="15" customHeight="1" x14ac:dyDescent="0.3">
      <c r="E485" s="12"/>
      <c r="F485" s="300"/>
    </row>
    <row r="486" spans="5:6" ht="15" customHeight="1" x14ac:dyDescent="0.3">
      <c r="E486" s="12"/>
      <c r="F486" s="300"/>
    </row>
    <row r="487" spans="5:6" ht="15" customHeight="1" x14ac:dyDescent="0.3">
      <c r="E487" s="12"/>
      <c r="F487" s="300"/>
    </row>
    <row r="488" spans="5:6" ht="15" customHeight="1" x14ac:dyDescent="0.3">
      <c r="E488" s="12"/>
      <c r="F488" s="300"/>
    </row>
    <row r="489" spans="5:6" ht="15" customHeight="1" x14ac:dyDescent="0.3">
      <c r="E489" s="12"/>
      <c r="F489" s="300"/>
    </row>
    <row r="490" spans="5:6" ht="15" customHeight="1" x14ac:dyDescent="0.3">
      <c r="E490" s="12"/>
      <c r="F490" s="300"/>
    </row>
    <row r="491" spans="5:6" ht="15" customHeight="1" x14ac:dyDescent="0.3">
      <c r="E491" s="12"/>
      <c r="F491" s="300"/>
    </row>
    <row r="492" spans="5:6" ht="15" customHeight="1" x14ac:dyDescent="0.3">
      <c r="E492" s="12"/>
      <c r="F492" s="300"/>
    </row>
    <row r="493" spans="5:6" ht="15" customHeight="1" x14ac:dyDescent="0.3">
      <c r="E493" s="12"/>
      <c r="F493" s="300"/>
    </row>
    <row r="494" spans="5:6" ht="15" customHeight="1" x14ac:dyDescent="0.3">
      <c r="E494" s="12"/>
      <c r="F494" s="300"/>
    </row>
    <row r="495" spans="5:6" ht="15" customHeight="1" x14ac:dyDescent="0.3">
      <c r="E495" s="12"/>
      <c r="F495" s="300"/>
    </row>
    <row r="496" spans="5:6" ht="15" customHeight="1" x14ac:dyDescent="0.3">
      <c r="E496" s="12"/>
      <c r="F496" s="300"/>
    </row>
    <row r="497" spans="5:6" ht="15" customHeight="1" x14ac:dyDescent="0.3">
      <c r="E497" s="12"/>
      <c r="F497" s="300"/>
    </row>
    <row r="498" spans="5:6" ht="15" customHeight="1" x14ac:dyDescent="0.3">
      <c r="E498" s="12"/>
      <c r="F498" s="300"/>
    </row>
    <row r="499" spans="5:6" ht="15" customHeight="1" x14ac:dyDescent="0.3">
      <c r="E499" s="12"/>
      <c r="F499" s="300"/>
    </row>
    <row r="500" spans="5:6" ht="15" customHeight="1" x14ac:dyDescent="0.3">
      <c r="E500" s="12"/>
      <c r="F500" s="300"/>
    </row>
    <row r="501" spans="5:6" ht="15" customHeight="1" x14ac:dyDescent="0.3">
      <c r="E501" s="12"/>
      <c r="F501" s="300"/>
    </row>
    <row r="502" spans="5:6" ht="15" customHeight="1" x14ac:dyDescent="0.3">
      <c r="E502" s="12"/>
      <c r="F502" s="300"/>
    </row>
    <row r="503" spans="5:6" ht="15" customHeight="1" x14ac:dyDescent="0.3">
      <c r="E503" s="12"/>
      <c r="F503" s="300"/>
    </row>
    <row r="504" spans="5:6" ht="15" customHeight="1" x14ac:dyDescent="0.3">
      <c r="E504" s="12"/>
      <c r="F504" s="300"/>
    </row>
    <row r="505" spans="5:6" ht="15" customHeight="1" x14ac:dyDescent="0.3">
      <c r="E505" s="12"/>
      <c r="F505" s="300"/>
    </row>
    <row r="506" spans="5:6" ht="15" customHeight="1" x14ac:dyDescent="0.3">
      <c r="E506" s="12"/>
      <c r="F506" s="300"/>
    </row>
    <row r="507" spans="5:6" ht="15" customHeight="1" x14ac:dyDescent="0.3">
      <c r="E507" s="12"/>
      <c r="F507" s="300"/>
    </row>
    <row r="508" spans="5:6" ht="15" customHeight="1" x14ac:dyDescent="0.3">
      <c r="E508" s="12"/>
      <c r="F508" s="300"/>
    </row>
    <row r="509" spans="5:6" ht="15" customHeight="1" x14ac:dyDescent="0.3">
      <c r="E509" s="12"/>
      <c r="F509" s="300"/>
    </row>
    <row r="510" spans="5:6" ht="15" customHeight="1" x14ac:dyDescent="0.3">
      <c r="E510" s="12"/>
      <c r="F510" s="300"/>
    </row>
    <row r="511" spans="5:6" ht="15" customHeight="1" x14ac:dyDescent="0.3">
      <c r="E511" s="12"/>
      <c r="F511" s="300"/>
    </row>
    <row r="512" spans="5:6" ht="15" customHeight="1" x14ac:dyDescent="0.3">
      <c r="E512" s="12"/>
      <c r="F512" s="300"/>
    </row>
    <row r="513" spans="5:6" ht="15" customHeight="1" x14ac:dyDescent="0.3">
      <c r="E513" s="12"/>
      <c r="F513" s="300"/>
    </row>
    <row r="514" spans="5:6" ht="15" customHeight="1" x14ac:dyDescent="0.3">
      <c r="E514" s="12"/>
      <c r="F514" s="300"/>
    </row>
    <row r="515" spans="5:6" ht="15" customHeight="1" x14ac:dyDescent="0.3">
      <c r="E515" s="12"/>
      <c r="F515" s="300"/>
    </row>
    <row r="516" spans="5:6" ht="15" customHeight="1" x14ac:dyDescent="0.3">
      <c r="E516" s="12"/>
      <c r="F516" s="300"/>
    </row>
    <row r="517" spans="5:6" ht="15" customHeight="1" x14ac:dyDescent="0.3">
      <c r="E517" s="12"/>
      <c r="F517" s="300"/>
    </row>
    <row r="518" spans="5:6" ht="15" customHeight="1" x14ac:dyDescent="0.3">
      <c r="E518" s="12"/>
      <c r="F518" s="300"/>
    </row>
    <row r="519" spans="5:6" ht="15" customHeight="1" x14ac:dyDescent="0.3">
      <c r="E519" s="12"/>
      <c r="F519" s="300"/>
    </row>
    <row r="520" spans="5:6" ht="15" customHeight="1" x14ac:dyDescent="0.3">
      <c r="E520" s="12"/>
      <c r="F520" s="300"/>
    </row>
    <row r="521" spans="5:6" ht="15" customHeight="1" x14ac:dyDescent="0.3">
      <c r="E521" s="12"/>
      <c r="F521" s="300"/>
    </row>
    <row r="522" spans="5:6" ht="15" customHeight="1" x14ac:dyDescent="0.3">
      <c r="E522" s="12"/>
      <c r="F522" s="300"/>
    </row>
    <row r="523" spans="5:6" ht="15" customHeight="1" x14ac:dyDescent="0.3">
      <c r="E523" s="12"/>
      <c r="F523" s="300"/>
    </row>
    <row r="524" spans="5:6" ht="15" customHeight="1" x14ac:dyDescent="0.3">
      <c r="E524" s="12"/>
      <c r="F524" s="300"/>
    </row>
    <row r="525" spans="5:6" ht="15" customHeight="1" x14ac:dyDescent="0.3">
      <c r="E525" s="12"/>
      <c r="F525" s="300"/>
    </row>
    <row r="526" spans="5:6" ht="15" customHeight="1" x14ac:dyDescent="0.3">
      <c r="E526" s="12"/>
      <c r="F526" s="300"/>
    </row>
    <row r="527" spans="5:6" ht="15" customHeight="1" x14ac:dyDescent="0.3">
      <c r="E527" s="12"/>
      <c r="F527" s="300"/>
    </row>
    <row r="528" spans="5:6" ht="15" customHeight="1" x14ac:dyDescent="0.3">
      <c r="E528" s="12"/>
      <c r="F528" s="300"/>
    </row>
    <row r="529" spans="5:6" ht="15" customHeight="1" x14ac:dyDescent="0.3">
      <c r="E529" s="12"/>
      <c r="F529" s="300"/>
    </row>
    <row r="530" spans="5:6" ht="15" customHeight="1" x14ac:dyDescent="0.3">
      <c r="E530" s="12"/>
      <c r="F530" s="300"/>
    </row>
    <row r="531" spans="5:6" ht="15" customHeight="1" x14ac:dyDescent="0.3">
      <c r="E531" s="12"/>
      <c r="F531" s="300"/>
    </row>
    <row r="532" spans="5:6" ht="15" customHeight="1" x14ac:dyDescent="0.3">
      <c r="E532" s="12"/>
      <c r="F532" s="300"/>
    </row>
    <row r="533" spans="5:6" ht="15" customHeight="1" x14ac:dyDescent="0.3">
      <c r="E533" s="12"/>
      <c r="F533" s="300"/>
    </row>
    <row r="534" spans="5:6" ht="15" customHeight="1" x14ac:dyDescent="0.3">
      <c r="E534" s="12"/>
      <c r="F534" s="300"/>
    </row>
    <row r="535" spans="5:6" ht="15" customHeight="1" x14ac:dyDescent="0.3">
      <c r="E535" s="12"/>
      <c r="F535" s="300"/>
    </row>
    <row r="536" spans="5:6" ht="15" customHeight="1" x14ac:dyDescent="0.3">
      <c r="E536" s="12"/>
      <c r="F536" s="300"/>
    </row>
    <row r="537" spans="5:6" ht="15" customHeight="1" x14ac:dyDescent="0.3">
      <c r="E537" s="12"/>
      <c r="F537" s="300"/>
    </row>
    <row r="538" spans="5:6" ht="15" customHeight="1" x14ac:dyDescent="0.3">
      <c r="E538" s="12"/>
      <c r="F538" s="300"/>
    </row>
    <row r="539" spans="5:6" ht="15" customHeight="1" x14ac:dyDescent="0.3">
      <c r="E539" s="12"/>
      <c r="F539" s="300"/>
    </row>
    <row r="540" spans="5:6" ht="15" customHeight="1" x14ac:dyDescent="0.3">
      <c r="E540" s="12"/>
      <c r="F540" s="300"/>
    </row>
    <row r="541" spans="5:6" ht="15" customHeight="1" x14ac:dyDescent="0.3">
      <c r="E541" s="12"/>
      <c r="F541" s="300"/>
    </row>
    <row r="542" spans="5:6" ht="15" customHeight="1" x14ac:dyDescent="0.3">
      <c r="E542" s="12"/>
      <c r="F542" s="300"/>
    </row>
    <row r="543" spans="5:6" ht="15" customHeight="1" x14ac:dyDescent="0.3">
      <c r="E543" s="12"/>
      <c r="F543" s="300"/>
    </row>
    <row r="544" spans="5:6" ht="15" customHeight="1" x14ac:dyDescent="0.3">
      <c r="E544" s="12"/>
      <c r="F544" s="300"/>
    </row>
    <row r="545" spans="5:6" ht="15" customHeight="1" x14ac:dyDescent="0.3">
      <c r="E545" s="12"/>
      <c r="F545" s="300"/>
    </row>
    <row r="546" spans="5:6" ht="15" customHeight="1" x14ac:dyDescent="0.3">
      <c r="E546" s="12"/>
      <c r="F546" s="300"/>
    </row>
    <row r="547" spans="5:6" ht="15" customHeight="1" x14ac:dyDescent="0.3">
      <c r="E547" s="12"/>
      <c r="F547" s="300"/>
    </row>
    <row r="548" spans="5:6" ht="15" customHeight="1" x14ac:dyDescent="0.3">
      <c r="E548" s="12"/>
      <c r="F548" s="300"/>
    </row>
    <row r="549" spans="5:6" ht="15" customHeight="1" x14ac:dyDescent="0.3">
      <c r="E549" s="12"/>
      <c r="F549" s="300"/>
    </row>
    <row r="550" spans="5:6" ht="15" customHeight="1" x14ac:dyDescent="0.3">
      <c r="E550" s="12"/>
      <c r="F550" s="300"/>
    </row>
    <row r="551" spans="5:6" ht="15" customHeight="1" x14ac:dyDescent="0.3">
      <c r="E551" s="12"/>
      <c r="F551" s="300"/>
    </row>
    <row r="552" spans="5:6" ht="15" customHeight="1" x14ac:dyDescent="0.3">
      <c r="E552" s="12"/>
      <c r="F552" s="300"/>
    </row>
    <row r="553" spans="5:6" ht="15" customHeight="1" x14ac:dyDescent="0.3">
      <c r="E553" s="12"/>
      <c r="F553" s="300"/>
    </row>
    <row r="554" spans="5:6" ht="15" customHeight="1" x14ac:dyDescent="0.3">
      <c r="E554" s="12"/>
      <c r="F554" s="300"/>
    </row>
    <row r="555" spans="5:6" ht="15" customHeight="1" x14ac:dyDescent="0.3">
      <c r="E555" s="12"/>
      <c r="F555" s="300"/>
    </row>
    <row r="556" spans="5:6" ht="15" customHeight="1" x14ac:dyDescent="0.3">
      <c r="E556" s="12"/>
      <c r="F556" s="300"/>
    </row>
    <row r="557" spans="5:6" ht="15" customHeight="1" x14ac:dyDescent="0.3">
      <c r="E557" s="12"/>
      <c r="F557" s="300"/>
    </row>
    <row r="558" spans="5:6" ht="15" customHeight="1" x14ac:dyDescent="0.3">
      <c r="E558" s="12"/>
      <c r="F558" s="300"/>
    </row>
    <row r="559" spans="5:6" ht="15" customHeight="1" x14ac:dyDescent="0.3">
      <c r="E559" s="12"/>
      <c r="F559" s="300"/>
    </row>
    <row r="560" spans="5:6" ht="15" customHeight="1" x14ac:dyDescent="0.3">
      <c r="E560" s="12"/>
      <c r="F560" s="300"/>
    </row>
    <row r="561" spans="5:6" ht="15" customHeight="1" x14ac:dyDescent="0.3">
      <c r="E561" s="12"/>
      <c r="F561" s="300"/>
    </row>
    <row r="562" spans="5:6" ht="15" customHeight="1" x14ac:dyDescent="0.3">
      <c r="E562" s="12"/>
      <c r="F562" s="300"/>
    </row>
    <row r="563" spans="5:6" ht="15" customHeight="1" x14ac:dyDescent="0.3">
      <c r="E563" s="12"/>
      <c r="F563" s="300"/>
    </row>
    <row r="564" spans="5:6" ht="15" customHeight="1" x14ac:dyDescent="0.3">
      <c r="E564" s="12"/>
      <c r="F564" s="300"/>
    </row>
    <row r="565" spans="5:6" ht="15" customHeight="1" x14ac:dyDescent="0.3">
      <c r="E565" s="12"/>
      <c r="F565" s="300"/>
    </row>
    <row r="566" spans="5:6" ht="15" customHeight="1" x14ac:dyDescent="0.3">
      <c r="E566" s="12"/>
      <c r="F566" s="300"/>
    </row>
    <row r="567" spans="5:6" ht="15" customHeight="1" x14ac:dyDescent="0.3">
      <c r="E567" s="12"/>
      <c r="F567" s="300"/>
    </row>
    <row r="568" spans="5:6" ht="15" customHeight="1" x14ac:dyDescent="0.3">
      <c r="E568" s="12"/>
      <c r="F568" s="300"/>
    </row>
    <row r="569" spans="5:6" ht="15" customHeight="1" x14ac:dyDescent="0.3">
      <c r="E569" s="12"/>
      <c r="F569" s="300"/>
    </row>
    <row r="570" spans="5:6" ht="15" customHeight="1" x14ac:dyDescent="0.3">
      <c r="E570" s="12"/>
      <c r="F570" s="300"/>
    </row>
    <row r="571" spans="5:6" ht="15" customHeight="1" x14ac:dyDescent="0.3">
      <c r="E571" s="12"/>
      <c r="F571" s="300"/>
    </row>
    <row r="572" spans="5:6" ht="15" customHeight="1" x14ac:dyDescent="0.3">
      <c r="E572" s="12"/>
      <c r="F572" s="300"/>
    </row>
    <row r="573" spans="5:6" ht="15" customHeight="1" x14ac:dyDescent="0.3">
      <c r="E573" s="12"/>
      <c r="F573" s="300"/>
    </row>
    <row r="574" spans="5:6" ht="15" customHeight="1" x14ac:dyDescent="0.3">
      <c r="E574" s="12"/>
      <c r="F574" s="300"/>
    </row>
    <row r="575" spans="5:6" ht="15" customHeight="1" x14ac:dyDescent="0.3">
      <c r="E575" s="12"/>
      <c r="F575" s="300"/>
    </row>
    <row r="576" spans="5:6" ht="15" customHeight="1" x14ac:dyDescent="0.3">
      <c r="E576" s="12"/>
      <c r="F576" s="300"/>
    </row>
    <row r="577" spans="5:6" ht="15" customHeight="1" x14ac:dyDescent="0.3">
      <c r="E577" s="12"/>
      <c r="F577" s="300"/>
    </row>
    <row r="578" spans="5:6" ht="15" customHeight="1" x14ac:dyDescent="0.3">
      <c r="E578" s="12"/>
      <c r="F578" s="300"/>
    </row>
    <row r="579" spans="5:6" ht="15" customHeight="1" x14ac:dyDescent="0.3">
      <c r="E579" s="12"/>
      <c r="F579" s="300"/>
    </row>
    <row r="580" spans="5:6" ht="15" customHeight="1" x14ac:dyDescent="0.3">
      <c r="E580" s="12"/>
      <c r="F580" s="300"/>
    </row>
    <row r="581" spans="5:6" ht="15" customHeight="1" x14ac:dyDescent="0.3">
      <c r="E581" s="12"/>
      <c r="F581" s="300"/>
    </row>
    <row r="582" spans="5:6" ht="15" customHeight="1" x14ac:dyDescent="0.3">
      <c r="E582" s="12"/>
      <c r="F582" s="300"/>
    </row>
    <row r="583" spans="5:6" ht="15" customHeight="1" x14ac:dyDescent="0.3">
      <c r="E583" s="12"/>
      <c r="F583" s="300"/>
    </row>
    <row r="584" spans="5:6" ht="15" customHeight="1" x14ac:dyDescent="0.3">
      <c r="E584" s="12"/>
      <c r="F584" s="300"/>
    </row>
    <row r="585" spans="5:6" ht="15" customHeight="1" x14ac:dyDescent="0.3">
      <c r="E585" s="12"/>
      <c r="F585" s="300"/>
    </row>
    <row r="586" spans="5:6" ht="15" customHeight="1" x14ac:dyDescent="0.3">
      <c r="E586" s="12"/>
      <c r="F586" s="300"/>
    </row>
    <row r="587" spans="5:6" ht="15" customHeight="1" x14ac:dyDescent="0.3">
      <c r="E587" s="12"/>
      <c r="F587" s="300"/>
    </row>
    <row r="588" spans="5:6" ht="15" customHeight="1" x14ac:dyDescent="0.3">
      <c r="E588" s="12"/>
      <c r="F588" s="300"/>
    </row>
    <row r="589" spans="5:6" ht="15" customHeight="1" x14ac:dyDescent="0.3">
      <c r="E589" s="12"/>
      <c r="F589" s="300"/>
    </row>
    <row r="590" spans="5:6" ht="15" customHeight="1" x14ac:dyDescent="0.3">
      <c r="E590" s="12"/>
      <c r="F590" s="300"/>
    </row>
    <row r="591" spans="5:6" ht="15" customHeight="1" x14ac:dyDescent="0.3">
      <c r="E591" s="12"/>
      <c r="F591" s="300"/>
    </row>
    <row r="592" spans="5:6" ht="15" customHeight="1" x14ac:dyDescent="0.3">
      <c r="E592" s="12"/>
      <c r="F592" s="300"/>
    </row>
    <row r="593" spans="5:6" ht="15" customHeight="1" x14ac:dyDescent="0.3">
      <c r="E593" s="12"/>
      <c r="F593" s="300"/>
    </row>
    <row r="594" spans="5:6" ht="15" customHeight="1" x14ac:dyDescent="0.3">
      <c r="E594" s="12"/>
      <c r="F594" s="300"/>
    </row>
    <row r="595" spans="5:6" ht="15" customHeight="1" x14ac:dyDescent="0.3">
      <c r="E595" s="12"/>
      <c r="F595" s="300"/>
    </row>
    <row r="596" spans="5:6" ht="15" customHeight="1" x14ac:dyDescent="0.3">
      <c r="E596" s="12"/>
      <c r="F596" s="300"/>
    </row>
    <row r="597" spans="5:6" ht="15" customHeight="1" x14ac:dyDescent="0.3">
      <c r="E597" s="12"/>
      <c r="F597" s="300"/>
    </row>
    <row r="598" spans="5:6" ht="15" customHeight="1" x14ac:dyDescent="0.3">
      <c r="E598" s="12"/>
      <c r="F598" s="300"/>
    </row>
    <row r="599" spans="5:6" ht="15" customHeight="1" x14ac:dyDescent="0.3">
      <c r="E599" s="12"/>
      <c r="F599" s="300"/>
    </row>
    <row r="600" spans="5:6" ht="15" customHeight="1" x14ac:dyDescent="0.3">
      <c r="E600" s="12"/>
      <c r="F600" s="300"/>
    </row>
    <row r="601" spans="5:6" ht="15" customHeight="1" x14ac:dyDescent="0.3">
      <c r="E601" s="12"/>
      <c r="F601" s="300"/>
    </row>
    <row r="602" spans="5:6" ht="15" customHeight="1" x14ac:dyDescent="0.3">
      <c r="E602" s="12"/>
      <c r="F602" s="300"/>
    </row>
    <row r="603" spans="5:6" ht="15" customHeight="1" x14ac:dyDescent="0.3">
      <c r="E603" s="12"/>
      <c r="F603" s="300"/>
    </row>
    <row r="604" spans="5:6" ht="15" customHeight="1" x14ac:dyDescent="0.3">
      <c r="E604" s="12"/>
      <c r="F604" s="300"/>
    </row>
    <row r="605" spans="5:6" ht="15" customHeight="1" x14ac:dyDescent="0.3">
      <c r="E605" s="12"/>
      <c r="F605" s="300"/>
    </row>
    <row r="606" spans="5:6" ht="15" customHeight="1" x14ac:dyDescent="0.3">
      <c r="E606" s="12"/>
      <c r="F606" s="300"/>
    </row>
    <row r="607" spans="5:6" ht="15" customHeight="1" x14ac:dyDescent="0.3">
      <c r="E607" s="12"/>
      <c r="F607" s="300"/>
    </row>
    <row r="608" spans="5:6" ht="15" customHeight="1" x14ac:dyDescent="0.3">
      <c r="E608" s="12"/>
      <c r="F608" s="300"/>
    </row>
    <row r="609" spans="5:6" ht="15" customHeight="1" x14ac:dyDescent="0.3">
      <c r="E609" s="12"/>
      <c r="F609" s="300"/>
    </row>
    <row r="610" spans="5:6" ht="15" customHeight="1" x14ac:dyDescent="0.3">
      <c r="E610" s="12"/>
      <c r="F610" s="300"/>
    </row>
    <row r="611" spans="5:6" ht="15" customHeight="1" x14ac:dyDescent="0.3">
      <c r="E611" s="12"/>
      <c r="F611" s="300"/>
    </row>
    <row r="612" spans="5:6" ht="15" customHeight="1" x14ac:dyDescent="0.3">
      <c r="E612" s="12"/>
      <c r="F612" s="300"/>
    </row>
    <row r="613" spans="5:6" ht="15" customHeight="1" x14ac:dyDescent="0.3">
      <c r="E613" s="12"/>
      <c r="F613" s="300"/>
    </row>
    <row r="614" spans="5:6" ht="15" customHeight="1" x14ac:dyDescent="0.3">
      <c r="E614" s="12"/>
      <c r="F614" s="300"/>
    </row>
    <row r="615" spans="5:6" ht="15" customHeight="1" x14ac:dyDescent="0.3">
      <c r="E615" s="12"/>
      <c r="F615" s="300"/>
    </row>
    <row r="616" spans="5:6" ht="15" customHeight="1" x14ac:dyDescent="0.3">
      <c r="E616" s="12"/>
      <c r="F616" s="300"/>
    </row>
    <row r="617" spans="5:6" ht="15" customHeight="1" x14ac:dyDescent="0.3">
      <c r="E617" s="12"/>
      <c r="F617" s="300"/>
    </row>
    <row r="618" spans="5:6" ht="15" customHeight="1" x14ac:dyDescent="0.3">
      <c r="E618" s="12"/>
      <c r="F618" s="300"/>
    </row>
    <row r="619" spans="5:6" ht="15" customHeight="1" x14ac:dyDescent="0.3">
      <c r="E619" s="12"/>
      <c r="F619" s="300"/>
    </row>
    <row r="620" spans="5:6" ht="15" customHeight="1" x14ac:dyDescent="0.3">
      <c r="E620" s="12"/>
      <c r="F620" s="300"/>
    </row>
    <row r="621" spans="5:6" ht="15" customHeight="1" x14ac:dyDescent="0.3">
      <c r="E621" s="12"/>
      <c r="F621" s="300"/>
    </row>
    <row r="622" spans="5:6" ht="15" customHeight="1" x14ac:dyDescent="0.3">
      <c r="E622" s="12"/>
      <c r="F622" s="300"/>
    </row>
    <row r="623" spans="5:6" ht="15" customHeight="1" x14ac:dyDescent="0.3">
      <c r="E623" s="12"/>
      <c r="F623" s="300"/>
    </row>
    <row r="624" spans="5:6" ht="15" customHeight="1" x14ac:dyDescent="0.3">
      <c r="E624" s="12"/>
      <c r="F624" s="300"/>
    </row>
    <row r="625" spans="5:6" ht="15" customHeight="1" x14ac:dyDescent="0.3">
      <c r="E625" s="12"/>
      <c r="F625" s="300"/>
    </row>
    <row r="626" spans="5:6" ht="15" customHeight="1" x14ac:dyDescent="0.3">
      <c r="E626" s="12"/>
      <c r="F626" s="300"/>
    </row>
    <row r="627" spans="5:6" ht="15" customHeight="1" x14ac:dyDescent="0.3">
      <c r="E627" s="12"/>
      <c r="F627" s="300"/>
    </row>
    <row r="628" spans="5:6" ht="15" customHeight="1" x14ac:dyDescent="0.3">
      <c r="E628" s="12"/>
      <c r="F628" s="300"/>
    </row>
    <row r="629" spans="5:6" ht="15" customHeight="1" x14ac:dyDescent="0.3">
      <c r="E629" s="12"/>
      <c r="F629" s="300"/>
    </row>
    <row r="630" spans="5:6" ht="15" customHeight="1" x14ac:dyDescent="0.3">
      <c r="E630" s="12"/>
      <c r="F630" s="300"/>
    </row>
    <row r="631" spans="5:6" ht="15" customHeight="1" x14ac:dyDescent="0.3">
      <c r="E631" s="12"/>
      <c r="F631" s="300"/>
    </row>
    <row r="632" spans="5:6" ht="15" customHeight="1" x14ac:dyDescent="0.3">
      <c r="E632" s="12"/>
      <c r="F632" s="300"/>
    </row>
    <row r="633" spans="5:6" ht="15" customHeight="1" x14ac:dyDescent="0.3">
      <c r="E633" s="12"/>
      <c r="F633" s="300"/>
    </row>
    <row r="634" spans="5:6" ht="15" customHeight="1" x14ac:dyDescent="0.3">
      <c r="E634" s="12"/>
      <c r="F634" s="300"/>
    </row>
    <row r="635" spans="5:6" ht="15" customHeight="1" x14ac:dyDescent="0.3">
      <c r="E635" s="12"/>
      <c r="F635" s="300"/>
    </row>
    <row r="636" spans="5:6" ht="15" customHeight="1" x14ac:dyDescent="0.3">
      <c r="E636" s="12"/>
      <c r="F636" s="300"/>
    </row>
    <row r="637" spans="5:6" ht="15" customHeight="1" x14ac:dyDescent="0.3">
      <c r="E637" s="12"/>
      <c r="F637" s="300"/>
    </row>
    <row r="638" spans="5:6" ht="15" customHeight="1" x14ac:dyDescent="0.3">
      <c r="E638" s="12"/>
      <c r="F638" s="300"/>
    </row>
    <row r="639" spans="5:6" ht="15" customHeight="1" x14ac:dyDescent="0.3">
      <c r="E639" s="12"/>
      <c r="F639" s="300"/>
    </row>
    <row r="640" spans="5:6" ht="15" customHeight="1" x14ac:dyDescent="0.3">
      <c r="E640" s="12"/>
      <c r="F640" s="300"/>
    </row>
    <row r="641" spans="5:6" ht="15" customHeight="1" x14ac:dyDescent="0.3">
      <c r="E641" s="12"/>
      <c r="F641" s="300"/>
    </row>
    <row r="642" spans="5:6" ht="15" customHeight="1" x14ac:dyDescent="0.3">
      <c r="E642" s="12"/>
      <c r="F642" s="300"/>
    </row>
    <row r="643" spans="5:6" ht="15" customHeight="1" x14ac:dyDescent="0.3">
      <c r="E643" s="12"/>
      <c r="F643" s="300"/>
    </row>
    <row r="644" spans="5:6" ht="15" customHeight="1" x14ac:dyDescent="0.3">
      <c r="E644" s="12"/>
      <c r="F644" s="300"/>
    </row>
    <row r="645" spans="5:6" ht="15" customHeight="1" x14ac:dyDescent="0.3">
      <c r="E645" s="12"/>
      <c r="F645" s="300"/>
    </row>
    <row r="646" spans="5:6" ht="15" customHeight="1" x14ac:dyDescent="0.3">
      <c r="E646" s="12"/>
      <c r="F646" s="300"/>
    </row>
    <row r="647" spans="5:6" ht="15" customHeight="1" x14ac:dyDescent="0.3">
      <c r="E647" s="12"/>
      <c r="F647" s="300"/>
    </row>
    <row r="648" spans="5:6" ht="15" customHeight="1" x14ac:dyDescent="0.3">
      <c r="E648" s="12"/>
      <c r="F648" s="300"/>
    </row>
    <row r="649" spans="5:6" ht="15" customHeight="1" x14ac:dyDescent="0.3">
      <c r="E649" s="12"/>
      <c r="F649" s="300"/>
    </row>
    <row r="650" spans="5:6" ht="15" customHeight="1" x14ac:dyDescent="0.3">
      <c r="E650" s="12"/>
      <c r="F650" s="300"/>
    </row>
    <row r="651" spans="5:6" ht="15" customHeight="1" x14ac:dyDescent="0.3">
      <c r="E651" s="12"/>
      <c r="F651" s="300"/>
    </row>
    <row r="652" spans="5:6" ht="15" customHeight="1" x14ac:dyDescent="0.3">
      <c r="E652" s="12"/>
      <c r="F652" s="300"/>
    </row>
    <row r="653" spans="5:6" ht="15" customHeight="1" x14ac:dyDescent="0.3">
      <c r="E653" s="12"/>
      <c r="F653" s="300"/>
    </row>
    <row r="654" spans="5:6" ht="15" customHeight="1" x14ac:dyDescent="0.3">
      <c r="E654" s="12"/>
      <c r="F654" s="300"/>
    </row>
    <row r="655" spans="5:6" ht="15" customHeight="1" x14ac:dyDescent="0.3">
      <c r="E655" s="12"/>
      <c r="F655" s="300"/>
    </row>
    <row r="656" spans="5:6" ht="15" customHeight="1" x14ac:dyDescent="0.3">
      <c r="E656" s="12"/>
      <c r="F656" s="300"/>
    </row>
    <row r="657" spans="5:6" ht="15" customHeight="1" x14ac:dyDescent="0.3">
      <c r="E657" s="12"/>
      <c r="F657" s="300"/>
    </row>
    <row r="658" spans="5:6" ht="15" customHeight="1" x14ac:dyDescent="0.3">
      <c r="E658" s="12"/>
      <c r="F658" s="300"/>
    </row>
    <row r="659" spans="5:6" ht="15" customHeight="1" x14ac:dyDescent="0.3">
      <c r="E659" s="12"/>
      <c r="F659" s="300"/>
    </row>
    <row r="660" spans="5:6" ht="15" customHeight="1" x14ac:dyDescent="0.3">
      <c r="E660" s="12"/>
      <c r="F660" s="300"/>
    </row>
    <row r="661" spans="5:6" ht="15" customHeight="1" x14ac:dyDescent="0.3">
      <c r="E661" s="12"/>
      <c r="F661" s="300"/>
    </row>
    <row r="662" spans="5:6" ht="15" customHeight="1" x14ac:dyDescent="0.3">
      <c r="E662" s="12"/>
      <c r="F662" s="300"/>
    </row>
    <row r="663" spans="5:6" ht="15" customHeight="1" x14ac:dyDescent="0.3">
      <c r="E663" s="12"/>
      <c r="F663" s="300"/>
    </row>
    <row r="664" spans="5:6" ht="15" customHeight="1" x14ac:dyDescent="0.3">
      <c r="E664" s="12"/>
      <c r="F664" s="300"/>
    </row>
    <row r="665" spans="5:6" ht="15" customHeight="1" x14ac:dyDescent="0.3">
      <c r="E665" s="12"/>
      <c r="F665" s="300"/>
    </row>
    <row r="666" spans="5:6" ht="15" customHeight="1" x14ac:dyDescent="0.3">
      <c r="E666" s="12"/>
      <c r="F666" s="300"/>
    </row>
    <row r="667" spans="5:6" ht="15" customHeight="1" x14ac:dyDescent="0.3">
      <c r="E667" s="12"/>
      <c r="F667" s="300"/>
    </row>
    <row r="668" spans="5:6" ht="15" customHeight="1" x14ac:dyDescent="0.3">
      <c r="E668" s="12"/>
      <c r="F668" s="300"/>
    </row>
    <row r="669" spans="5:6" ht="15" customHeight="1" x14ac:dyDescent="0.3">
      <c r="E669" s="12"/>
      <c r="F669" s="300"/>
    </row>
    <row r="670" spans="5:6" ht="15" customHeight="1" x14ac:dyDescent="0.3">
      <c r="E670" s="12"/>
      <c r="F670" s="300"/>
    </row>
    <row r="671" spans="5:6" ht="15" customHeight="1" x14ac:dyDescent="0.3">
      <c r="E671" s="12"/>
      <c r="F671" s="300"/>
    </row>
    <row r="672" spans="5:6" ht="15" customHeight="1" x14ac:dyDescent="0.3">
      <c r="E672" s="12"/>
      <c r="F672" s="300"/>
    </row>
    <row r="673" spans="5:6" ht="15" customHeight="1" x14ac:dyDescent="0.3">
      <c r="E673" s="12"/>
      <c r="F673" s="300"/>
    </row>
    <row r="674" spans="5:6" ht="15" customHeight="1" x14ac:dyDescent="0.3">
      <c r="E674" s="12"/>
      <c r="F674" s="300"/>
    </row>
    <row r="675" spans="5:6" ht="15" customHeight="1" x14ac:dyDescent="0.3">
      <c r="E675" s="12"/>
      <c r="F675" s="300"/>
    </row>
    <row r="676" spans="5:6" ht="15" customHeight="1" x14ac:dyDescent="0.3">
      <c r="E676" s="12"/>
      <c r="F676" s="300"/>
    </row>
    <row r="677" spans="5:6" ht="15" customHeight="1" x14ac:dyDescent="0.3">
      <c r="E677" s="12"/>
      <c r="F677" s="300"/>
    </row>
    <row r="678" spans="5:6" ht="15" customHeight="1" x14ac:dyDescent="0.3">
      <c r="E678" s="12"/>
      <c r="F678" s="300"/>
    </row>
    <row r="679" spans="5:6" ht="15" customHeight="1" x14ac:dyDescent="0.3">
      <c r="E679" s="12"/>
      <c r="F679" s="300"/>
    </row>
    <row r="680" spans="5:6" ht="15" customHeight="1" x14ac:dyDescent="0.3">
      <c r="E680" s="12"/>
      <c r="F680" s="300"/>
    </row>
    <row r="681" spans="5:6" ht="15" customHeight="1" x14ac:dyDescent="0.3">
      <c r="E681" s="12"/>
      <c r="F681" s="300"/>
    </row>
    <row r="682" spans="5:6" ht="15" customHeight="1" x14ac:dyDescent="0.3">
      <c r="E682" s="12"/>
      <c r="F682" s="300"/>
    </row>
    <row r="683" spans="5:6" ht="15" customHeight="1" x14ac:dyDescent="0.3">
      <c r="E683" s="12"/>
      <c r="F683" s="300"/>
    </row>
    <row r="684" spans="5:6" ht="15" customHeight="1" x14ac:dyDescent="0.3">
      <c r="E684" s="12"/>
      <c r="F684" s="300"/>
    </row>
    <row r="685" spans="5:6" ht="15" customHeight="1" x14ac:dyDescent="0.3">
      <c r="E685" s="12"/>
      <c r="F685" s="300"/>
    </row>
    <row r="686" spans="5:6" ht="15" customHeight="1" x14ac:dyDescent="0.3">
      <c r="E686" s="12"/>
      <c r="F686" s="300"/>
    </row>
    <row r="687" spans="5:6" ht="15" customHeight="1" x14ac:dyDescent="0.3">
      <c r="E687" s="12"/>
      <c r="F687" s="300"/>
    </row>
    <row r="688" spans="5:6" ht="15" customHeight="1" x14ac:dyDescent="0.3">
      <c r="E688" s="12"/>
      <c r="F688" s="300"/>
    </row>
    <row r="689" spans="5:6" ht="15" customHeight="1" x14ac:dyDescent="0.3">
      <c r="E689" s="12"/>
      <c r="F689" s="300"/>
    </row>
    <row r="690" spans="5:6" ht="15" customHeight="1" x14ac:dyDescent="0.3">
      <c r="E690" s="12"/>
      <c r="F690" s="300"/>
    </row>
    <row r="691" spans="5:6" ht="15" customHeight="1" x14ac:dyDescent="0.3">
      <c r="E691" s="12"/>
      <c r="F691" s="300"/>
    </row>
    <row r="692" spans="5:6" ht="15" customHeight="1" x14ac:dyDescent="0.3">
      <c r="E692" s="12"/>
      <c r="F692" s="300"/>
    </row>
    <row r="693" spans="5:6" ht="15" customHeight="1" x14ac:dyDescent="0.3">
      <c r="E693" s="12"/>
      <c r="F693" s="300"/>
    </row>
    <row r="694" spans="5:6" ht="15" customHeight="1" x14ac:dyDescent="0.3">
      <c r="E694" s="12"/>
      <c r="F694" s="300"/>
    </row>
    <row r="695" spans="5:6" ht="15" customHeight="1" x14ac:dyDescent="0.3">
      <c r="E695" s="12"/>
      <c r="F695" s="300"/>
    </row>
    <row r="696" spans="5:6" ht="15" customHeight="1" x14ac:dyDescent="0.3">
      <c r="E696" s="12"/>
      <c r="F696" s="300"/>
    </row>
    <row r="697" spans="5:6" ht="15" customHeight="1" x14ac:dyDescent="0.3">
      <c r="E697" s="12"/>
      <c r="F697" s="300"/>
    </row>
    <row r="698" spans="5:6" ht="15" customHeight="1" x14ac:dyDescent="0.3">
      <c r="E698" s="12"/>
      <c r="F698" s="300"/>
    </row>
    <row r="699" spans="5:6" ht="15" customHeight="1" x14ac:dyDescent="0.3">
      <c r="E699" s="12"/>
      <c r="F699" s="300"/>
    </row>
    <row r="700" spans="5:6" ht="15" customHeight="1" x14ac:dyDescent="0.3">
      <c r="E700" s="12"/>
      <c r="F700" s="300"/>
    </row>
    <row r="701" spans="5:6" ht="15" customHeight="1" x14ac:dyDescent="0.3">
      <c r="E701" s="12"/>
      <c r="F701" s="300"/>
    </row>
    <row r="702" spans="5:6" ht="15" customHeight="1" x14ac:dyDescent="0.3">
      <c r="E702" s="12"/>
      <c r="F702" s="300"/>
    </row>
    <row r="703" spans="5:6" ht="15" customHeight="1" x14ac:dyDescent="0.3">
      <c r="E703" s="12"/>
      <c r="F703" s="300"/>
    </row>
    <row r="704" spans="5:6" ht="15" customHeight="1" x14ac:dyDescent="0.3">
      <c r="E704" s="12"/>
      <c r="F704" s="300"/>
    </row>
    <row r="705" spans="5:6" ht="15" customHeight="1" x14ac:dyDescent="0.3">
      <c r="E705" s="12"/>
      <c r="F705" s="300"/>
    </row>
    <row r="706" spans="5:6" ht="15" customHeight="1" x14ac:dyDescent="0.3">
      <c r="E706" s="12"/>
      <c r="F706" s="300"/>
    </row>
    <row r="707" spans="5:6" ht="15" customHeight="1" x14ac:dyDescent="0.3">
      <c r="E707" s="12"/>
      <c r="F707" s="300"/>
    </row>
    <row r="708" spans="5:6" ht="15" customHeight="1" x14ac:dyDescent="0.3">
      <c r="E708" s="12"/>
      <c r="F708" s="300"/>
    </row>
    <row r="709" spans="5:6" ht="15" customHeight="1" x14ac:dyDescent="0.3">
      <c r="E709" s="12"/>
      <c r="F709" s="300"/>
    </row>
    <row r="710" spans="5:6" ht="15" customHeight="1" x14ac:dyDescent="0.3">
      <c r="E710" s="12"/>
      <c r="F710" s="300"/>
    </row>
    <row r="711" spans="5:6" ht="15" customHeight="1" x14ac:dyDescent="0.3">
      <c r="E711" s="12"/>
      <c r="F711" s="300"/>
    </row>
    <row r="712" spans="5:6" ht="15" customHeight="1" x14ac:dyDescent="0.3">
      <c r="E712" s="12"/>
      <c r="F712" s="300"/>
    </row>
    <row r="713" spans="5:6" ht="15" customHeight="1" x14ac:dyDescent="0.3">
      <c r="E713" s="12"/>
      <c r="F713" s="300"/>
    </row>
    <row r="714" spans="5:6" ht="15" customHeight="1" x14ac:dyDescent="0.3">
      <c r="E714" s="12"/>
      <c r="F714" s="300"/>
    </row>
    <row r="715" spans="5:6" ht="15" customHeight="1" x14ac:dyDescent="0.3">
      <c r="E715" s="12"/>
      <c r="F715" s="300"/>
    </row>
    <row r="716" spans="5:6" ht="15" customHeight="1" x14ac:dyDescent="0.3">
      <c r="E716" s="12"/>
      <c r="F716" s="300"/>
    </row>
    <row r="717" spans="5:6" ht="15" customHeight="1" x14ac:dyDescent="0.3">
      <c r="E717" s="12"/>
      <c r="F717" s="300"/>
    </row>
    <row r="718" spans="5:6" ht="15" customHeight="1" x14ac:dyDescent="0.3">
      <c r="E718" s="12"/>
      <c r="F718" s="300"/>
    </row>
    <row r="719" spans="5:6" ht="15" customHeight="1" x14ac:dyDescent="0.3">
      <c r="E719" s="12"/>
      <c r="F719" s="300"/>
    </row>
    <row r="720" spans="5:6" ht="15" customHeight="1" x14ac:dyDescent="0.3">
      <c r="E720" s="12"/>
      <c r="F720" s="300"/>
    </row>
    <row r="721" spans="5:6" ht="15" customHeight="1" x14ac:dyDescent="0.3">
      <c r="E721" s="12"/>
      <c r="F721" s="300"/>
    </row>
    <row r="722" spans="5:6" ht="15" customHeight="1" x14ac:dyDescent="0.3">
      <c r="E722" s="12"/>
      <c r="F722" s="300"/>
    </row>
    <row r="723" spans="5:6" ht="15" customHeight="1" x14ac:dyDescent="0.3">
      <c r="E723" s="12"/>
      <c r="F723" s="300"/>
    </row>
    <row r="724" spans="5:6" ht="15" customHeight="1" x14ac:dyDescent="0.3">
      <c r="E724" s="12"/>
      <c r="F724" s="300"/>
    </row>
    <row r="725" spans="5:6" ht="15" customHeight="1" x14ac:dyDescent="0.3">
      <c r="E725" s="12"/>
      <c r="F725" s="300"/>
    </row>
    <row r="726" spans="5:6" ht="15" customHeight="1" x14ac:dyDescent="0.3">
      <c r="E726" s="12"/>
      <c r="F726" s="300"/>
    </row>
    <row r="727" spans="5:6" ht="15" customHeight="1" x14ac:dyDescent="0.3">
      <c r="E727" s="12"/>
      <c r="F727" s="300"/>
    </row>
    <row r="728" spans="5:6" ht="15" customHeight="1" x14ac:dyDescent="0.3">
      <c r="E728" s="12"/>
      <c r="F728" s="300"/>
    </row>
    <row r="729" spans="5:6" ht="15" customHeight="1" x14ac:dyDescent="0.3">
      <c r="E729" s="12"/>
      <c r="F729" s="300"/>
    </row>
    <row r="730" spans="5:6" ht="15" customHeight="1" x14ac:dyDescent="0.3">
      <c r="E730" s="12"/>
      <c r="F730" s="300"/>
    </row>
    <row r="731" spans="5:6" ht="15" customHeight="1" x14ac:dyDescent="0.3">
      <c r="E731" s="12"/>
      <c r="F731" s="300"/>
    </row>
    <row r="732" spans="5:6" ht="15" customHeight="1" x14ac:dyDescent="0.3">
      <c r="E732" s="12"/>
      <c r="F732" s="300"/>
    </row>
    <row r="733" spans="5:6" ht="15" customHeight="1" x14ac:dyDescent="0.3">
      <c r="E733" s="12"/>
      <c r="F733" s="300"/>
    </row>
    <row r="734" spans="5:6" ht="15" customHeight="1" x14ac:dyDescent="0.3">
      <c r="E734" s="12"/>
      <c r="F734" s="300"/>
    </row>
    <row r="735" spans="5:6" ht="15" customHeight="1" x14ac:dyDescent="0.3">
      <c r="E735" s="12"/>
      <c r="F735" s="300"/>
    </row>
    <row r="736" spans="5:6" ht="15" customHeight="1" x14ac:dyDescent="0.3">
      <c r="E736" s="12"/>
      <c r="F736" s="300"/>
    </row>
    <row r="737" spans="5:6" ht="15" customHeight="1" x14ac:dyDescent="0.3">
      <c r="E737" s="12"/>
      <c r="F737" s="300"/>
    </row>
    <row r="738" spans="5:6" ht="15" customHeight="1" x14ac:dyDescent="0.3">
      <c r="E738" s="12"/>
      <c r="F738" s="300"/>
    </row>
    <row r="739" spans="5:6" ht="15" customHeight="1" x14ac:dyDescent="0.3">
      <c r="E739" s="12"/>
      <c r="F739" s="300"/>
    </row>
    <row r="740" spans="5:6" ht="15" customHeight="1" x14ac:dyDescent="0.3">
      <c r="E740" s="12"/>
      <c r="F740" s="300"/>
    </row>
    <row r="741" spans="5:6" ht="15" customHeight="1" x14ac:dyDescent="0.3">
      <c r="E741" s="12"/>
      <c r="F741" s="300"/>
    </row>
    <row r="742" spans="5:6" ht="15" customHeight="1" x14ac:dyDescent="0.3">
      <c r="E742" s="12"/>
      <c r="F742" s="300"/>
    </row>
    <row r="743" spans="5:6" ht="15" customHeight="1" x14ac:dyDescent="0.3">
      <c r="E743" s="12"/>
      <c r="F743" s="300"/>
    </row>
    <row r="744" spans="5:6" ht="15" customHeight="1" x14ac:dyDescent="0.3">
      <c r="E744" s="12"/>
      <c r="F744" s="300"/>
    </row>
    <row r="745" spans="5:6" ht="15" customHeight="1" x14ac:dyDescent="0.3">
      <c r="E745" s="12"/>
      <c r="F745" s="300"/>
    </row>
    <row r="746" spans="5:6" ht="15" customHeight="1" x14ac:dyDescent="0.3">
      <c r="E746" s="12"/>
      <c r="F746" s="300"/>
    </row>
    <row r="747" spans="5:6" ht="15" customHeight="1" x14ac:dyDescent="0.3">
      <c r="E747" s="12"/>
      <c r="F747" s="300"/>
    </row>
    <row r="748" spans="5:6" ht="15" customHeight="1" x14ac:dyDescent="0.3">
      <c r="E748" s="12"/>
      <c r="F748" s="300"/>
    </row>
    <row r="749" spans="5:6" ht="15" customHeight="1" x14ac:dyDescent="0.3">
      <c r="E749" s="12"/>
      <c r="F749" s="300"/>
    </row>
    <row r="750" spans="5:6" ht="15" customHeight="1" x14ac:dyDescent="0.3">
      <c r="E750" s="12"/>
      <c r="F750" s="300"/>
    </row>
    <row r="751" spans="5:6" ht="15" customHeight="1" x14ac:dyDescent="0.3">
      <c r="E751" s="12"/>
      <c r="F751" s="300"/>
    </row>
    <row r="752" spans="5:6" ht="15" customHeight="1" x14ac:dyDescent="0.3">
      <c r="E752" s="12"/>
      <c r="F752" s="300"/>
    </row>
    <row r="753" spans="5:6" ht="15" customHeight="1" x14ac:dyDescent="0.3">
      <c r="E753" s="12"/>
      <c r="F753" s="300"/>
    </row>
    <row r="754" spans="5:6" ht="15" customHeight="1" x14ac:dyDescent="0.3">
      <c r="E754" s="12"/>
      <c r="F754" s="300"/>
    </row>
    <row r="755" spans="5:6" ht="15" customHeight="1" x14ac:dyDescent="0.3">
      <c r="E755" s="12"/>
      <c r="F755" s="300"/>
    </row>
    <row r="756" spans="5:6" ht="15" customHeight="1" x14ac:dyDescent="0.3">
      <c r="E756" s="12"/>
      <c r="F756" s="300"/>
    </row>
    <row r="757" spans="5:6" ht="15" customHeight="1" x14ac:dyDescent="0.3">
      <c r="E757" s="12"/>
      <c r="F757" s="300"/>
    </row>
    <row r="758" spans="5:6" ht="15" customHeight="1" x14ac:dyDescent="0.3">
      <c r="E758" s="12"/>
      <c r="F758" s="300"/>
    </row>
    <row r="759" spans="5:6" ht="15" customHeight="1" x14ac:dyDescent="0.3">
      <c r="E759" s="12"/>
      <c r="F759" s="300"/>
    </row>
    <row r="760" spans="5:6" ht="15" customHeight="1" x14ac:dyDescent="0.3">
      <c r="E760" s="12"/>
      <c r="F760" s="300"/>
    </row>
    <row r="761" spans="5:6" ht="15" customHeight="1" x14ac:dyDescent="0.3">
      <c r="E761" s="12"/>
      <c r="F761" s="300"/>
    </row>
    <row r="762" spans="5:6" ht="15" customHeight="1" x14ac:dyDescent="0.3">
      <c r="E762" s="12"/>
      <c r="F762" s="300"/>
    </row>
    <row r="763" spans="5:6" ht="15" customHeight="1" x14ac:dyDescent="0.3">
      <c r="E763" s="12"/>
      <c r="F763" s="300"/>
    </row>
    <row r="764" spans="5:6" ht="15" customHeight="1" x14ac:dyDescent="0.3">
      <c r="E764" s="12"/>
      <c r="F764" s="300"/>
    </row>
    <row r="765" spans="5:6" ht="15" customHeight="1" x14ac:dyDescent="0.3">
      <c r="E765" s="12"/>
      <c r="F765" s="300"/>
    </row>
    <row r="766" spans="5:6" ht="15" customHeight="1" x14ac:dyDescent="0.3">
      <c r="E766" s="12"/>
      <c r="F766" s="300"/>
    </row>
    <row r="767" spans="5:6" ht="15" customHeight="1" x14ac:dyDescent="0.3">
      <c r="E767" s="12"/>
      <c r="F767" s="300"/>
    </row>
    <row r="768" spans="5:6" ht="15" customHeight="1" x14ac:dyDescent="0.3">
      <c r="E768" s="12"/>
      <c r="F768" s="300"/>
    </row>
    <row r="769" spans="5:6" ht="15" customHeight="1" x14ac:dyDescent="0.3">
      <c r="E769" s="12"/>
      <c r="F769" s="300"/>
    </row>
    <row r="770" spans="5:6" ht="15" customHeight="1" x14ac:dyDescent="0.3">
      <c r="E770" s="12"/>
      <c r="F770" s="300"/>
    </row>
    <row r="771" spans="5:6" ht="15" customHeight="1" x14ac:dyDescent="0.3">
      <c r="E771" s="12"/>
      <c r="F771" s="300"/>
    </row>
    <row r="772" spans="5:6" ht="15" customHeight="1" x14ac:dyDescent="0.3">
      <c r="E772" s="12"/>
      <c r="F772" s="300"/>
    </row>
    <row r="773" spans="5:6" ht="15" customHeight="1" x14ac:dyDescent="0.3">
      <c r="E773" s="12"/>
      <c r="F773" s="300"/>
    </row>
    <row r="774" spans="5:6" ht="15" customHeight="1" x14ac:dyDescent="0.3">
      <c r="E774" s="12"/>
      <c r="F774" s="300"/>
    </row>
    <row r="775" spans="5:6" ht="15" customHeight="1" x14ac:dyDescent="0.3">
      <c r="E775" s="12"/>
      <c r="F775" s="300"/>
    </row>
    <row r="776" spans="5:6" ht="15" customHeight="1" x14ac:dyDescent="0.3">
      <c r="E776" s="12"/>
      <c r="F776" s="300"/>
    </row>
    <row r="777" spans="5:6" ht="15" customHeight="1" x14ac:dyDescent="0.3">
      <c r="E777" s="12"/>
      <c r="F777" s="300"/>
    </row>
    <row r="778" spans="5:6" ht="15" customHeight="1" x14ac:dyDescent="0.3">
      <c r="E778" s="12"/>
      <c r="F778" s="300"/>
    </row>
    <row r="779" spans="5:6" ht="15" customHeight="1" x14ac:dyDescent="0.3">
      <c r="E779" s="12"/>
      <c r="F779" s="300"/>
    </row>
    <row r="780" spans="5:6" ht="15" customHeight="1" x14ac:dyDescent="0.3">
      <c r="E780" s="12"/>
      <c r="F780" s="300"/>
    </row>
    <row r="781" spans="5:6" ht="15" customHeight="1" x14ac:dyDescent="0.3">
      <c r="E781" s="12"/>
      <c r="F781" s="300"/>
    </row>
    <row r="782" spans="5:6" ht="15" customHeight="1" x14ac:dyDescent="0.3">
      <c r="E782" s="12"/>
      <c r="F782" s="300"/>
    </row>
    <row r="783" spans="5:6" ht="15" customHeight="1" x14ac:dyDescent="0.3">
      <c r="E783" s="12"/>
      <c r="F783" s="300"/>
    </row>
    <row r="784" spans="5:6" ht="15" customHeight="1" x14ac:dyDescent="0.3">
      <c r="E784" s="12"/>
      <c r="F784" s="300"/>
    </row>
    <row r="785" spans="5:6" ht="15" customHeight="1" x14ac:dyDescent="0.3">
      <c r="E785" s="12"/>
      <c r="F785" s="300"/>
    </row>
    <row r="786" spans="5:6" ht="15" customHeight="1" x14ac:dyDescent="0.3">
      <c r="E786" s="12"/>
      <c r="F786" s="300"/>
    </row>
    <row r="787" spans="5:6" ht="15" customHeight="1" x14ac:dyDescent="0.3">
      <c r="E787" s="12"/>
      <c r="F787" s="300"/>
    </row>
    <row r="788" spans="5:6" ht="15" customHeight="1" x14ac:dyDescent="0.3">
      <c r="E788" s="12"/>
      <c r="F788" s="300"/>
    </row>
    <row r="789" spans="5:6" ht="15" customHeight="1" x14ac:dyDescent="0.3">
      <c r="E789" s="12"/>
      <c r="F789" s="300"/>
    </row>
    <row r="790" spans="5:6" ht="15" customHeight="1" x14ac:dyDescent="0.3">
      <c r="E790" s="12"/>
      <c r="F790" s="300"/>
    </row>
    <row r="791" spans="5:6" ht="15" customHeight="1" x14ac:dyDescent="0.3">
      <c r="E791" s="12"/>
      <c r="F791" s="300"/>
    </row>
    <row r="792" spans="5:6" ht="15" customHeight="1" x14ac:dyDescent="0.3">
      <c r="E792" s="12"/>
      <c r="F792" s="300"/>
    </row>
    <row r="793" spans="5:6" ht="15" customHeight="1" x14ac:dyDescent="0.3">
      <c r="E793" s="12"/>
      <c r="F793" s="300"/>
    </row>
    <row r="794" spans="5:6" ht="15" customHeight="1" x14ac:dyDescent="0.3">
      <c r="E794" s="12"/>
      <c r="F794" s="300"/>
    </row>
    <row r="795" spans="5:6" ht="15" customHeight="1" x14ac:dyDescent="0.3">
      <c r="E795" s="12"/>
      <c r="F795" s="300"/>
    </row>
    <row r="796" spans="5:6" ht="15" customHeight="1" x14ac:dyDescent="0.3">
      <c r="E796" s="12"/>
      <c r="F796" s="300"/>
    </row>
    <row r="797" spans="5:6" ht="15" customHeight="1" x14ac:dyDescent="0.3">
      <c r="E797" s="12"/>
      <c r="F797" s="300"/>
    </row>
    <row r="798" spans="5:6" ht="15" customHeight="1" x14ac:dyDescent="0.3">
      <c r="E798" s="12"/>
      <c r="F798" s="300"/>
    </row>
    <row r="799" spans="5:6" ht="15" customHeight="1" x14ac:dyDescent="0.3">
      <c r="E799" s="12"/>
      <c r="F799" s="300"/>
    </row>
    <row r="800" spans="5:6" ht="15" customHeight="1" x14ac:dyDescent="0.3">
      <c r="E800" s="12"/>
      <c r="F800" s="300"/>
    </row>
    <row r="801" spans="5:6" ht="15" customHeight="1" x14ac:dyDescent="0.3">
      <c r="E801" s="12"/>
      <c r="F801" s="300"/>
    </row>
    <row r="802" spans="5:6" ht="15" customHeight="1" x14ac:dyDescent="0.3">
      <c r="E802" s="12"/>
      <c r="F802" s="300"/>
    </row>
    <row r="803" spans="5:6" ht="15" customHeight="1" x14ac:dyDescent="0.3">
      <c r="E803" s="12"/>
      <c r="F803" s="300"/>
    </row>
    <row r="804" spans="5:6" ht="15" customHeight="1" x14ac:dyDescent="0.3">
      <c r="E804" s="12"/>
      <c r="F804" s="300"/>
    </row>
    <row r="805" spans="5:6" ht="15" customHeight="1" x14ac:dyDescent="0.3">
      <c r="E805" s="12"/>
      <c r="F805" s="300"/>
    </row>
    <row r="806" spans="5:6" ht="15" customHeight="1" x14ac:dyDescent="0.3">
      <c r="E806" s="12"/>
      <c r="F806" s="300"/>
    </row>
    <row r="807" spans="5:6" ht="15" customHeight="1" x14ac:dyDescent="0.3">
      <c r="E807" s="12"/>
      <c r="F807" s="300"/>
    </row>
    <row r="808" spans="5:6" ht="15" customHeight="1" x14ac:dyDescent="0.3">
      <c r="E808" s="12"/>
      <c r="F808" s="300"/>
    </row>
    <row r="809" spans="5:6" ht="15" customHeight="1" x14ac:dyDescent="0.3">
      <c r="E809" s="12"/>
      <c r="F809" s="300"/>
    </row>
    <row r="810" spans="5:6" ht="15" customHeight="1" x14ac:dyDescent="0.3">
      <c r="E810" s="12"/>
      <c r="F810" s="300"/>
    </row>
    <row r="811" spans="5:6" ht="15" customHeight="1" x14ac:dyDescent="0.3">
      <c r="E811" s="12"/>
      <c r="F811" s="300"/>
    </row>
    <row r="812" spans="5:6" ht="15" customHeight="1" x14ac:dyDescent="0.3">
      <c r="E812" s="12"/>
      <c r="F812" s="300"/>
    </row>
    <row r="813" spans="5:6" ht="15" customHeight="1" x14ac:dyDescent="0.3">
      <c r="E813" s="12"/>
      <c r="F813" s="300"/>
    </row>
    <row r="814" spans="5:6" ht="15" customHeight="1" x14ac:dyDescent="0.3">
      <c r="E814" s="12"/>
      <c r="F814" s="300"/>
    </row>
    <row r="815" spans="5:6" ht="15" customHeight="1" x14ac:dyDescent="0.3">
      <c r="E815" s="12"/>
      <c r="F815" s="300"/>
    </row>
    <row r="816" spans="5:6" ht="15" customHeight="1" x14ac:dyDescent="0.3">
      <c r="E816" s="12"/>
      <c r="F816" s="300"/>
    </row>
    <row r="817" spans="5:6" ht="15" customHeight="1" x14ac:dyDescent="0.3">
      <c r="E817" s="12"/>
      <c r="F817" s="300"/>
    </row>
    <row r="818" spans="5:6" ht="15" customHeight="1" x14ac:dyDescent="0.3">
      <c r="E818" s="12"/>
      <c r="F818" s="300"/>
    </row>
    <row r="819" spans="5:6" ht="15" customHeight="1" x14ac:dyDescent="0.3">
      <c r="E819" s="12"/>
      <c r="F819" s="300"/>
    </row>
    <row r="820" spans="5:6" ht="15" customHeight="1" x14ac:dyDescent="0.3">
      <c r="E820" s="12"/>
      <c r="F820" s="300"/>
    </row>
    <row r="821" spans="5:6" ht="15" customHeight="1" x14ac:dyDescent="0.3">
      <c r="E821" s="12"/>
      <c r="F821" s="300"/>
    </row>
    <row r="822" spans="5:6" ht="15" customHeight="1" x14ac:dyDescent="0.3">
      <c r="E822" s="12"/>
      <c r="F822" s="300"/>
    </row>
    <row r="823" spans="5:6" ht="15" customHeight="1" x14ac:dyDescent="0.3">
      <c r="E823" s="12"/>
      <c r="F823" s="300"/>
    </row>
    <row r="824" spans="5:6" ht="15" customHeight="1" x14ac:dyDescent="0.3">
      <c r="E824" s="12"/>
      <c r="F824" s="300"/>
    </row>
    <row r="825" spans="5:6" ht="15" customHeight="1" x14ac:dyDescent="0.3">
      <c r="E825" s="12"/>
      <c r="F825" s="300"/>
    </row>
    <row r="826" spans="5:6" ht="15" customHeight="1" x14ac:dyDescent="0.3">
      <c r="E826" s="12"/>
      <c r="F826" s="300"/>
    </row>
    <row r="827" spans="5:6" ht="15" customHeight="1" x14ac:dyDescent="0.3">
      <c r="E827" s="12"/>
      <c r="F827" s="300"/>
    </row>
    <row r="828" spans="5:6" ht="15" customHeight="1" x14ac:dyDescent="0.3">
      <c r="E828" s="12"/>
      <c r="F828" s="300"/>
    </row>
    <row r="829" spans="5:6" ht="15" customHeight="1" x14ac:dyDescent="0.3">
      <c r="E829" s="12"/>
      <c r="F829" s="300"/>
    </row>
    <row r="830" spans="5:6" ht="15" customHeight="1" x14ac:dyDescent="0.3">
      <c r="E830" s="12"/>
      <c r="F830" s="300"/>
    </row>
    <row r="831" spans="5:6" ht="15" customHeight="1" x14ac:dyDescent="0.3">
      <c r="E831" s="12"/>
      <c r="F831" s="300"/>
    </row>
    <row r="832" spans="5:6" ht="15" customHeight="1" x14ac:dyDescent="0.3">
      <c r="E832" s="12"/>
      <c r="F832" s="300"/>
    </row>
    <row r="833" spans="5:6" ht="15" customHeight="1" x14ac:dyDescent="0.3">
      <c r="E833" s="12"/>
      <c r="F833" s="300"/>
    </row>
    <row r="834" spans="5:6" ht="15" customHeight="1" x14ac:dyDescent="0.3">
      <c r="E834" s="12"/>
      <c r="F834" s="300"/>
    </row>
    <row r="835" spans="5:6" ht="15" customHeight="1" x14ac:dyDescent="0.3">
      <c r="E835" s="12"/>
      <c r="F835" s="300"/>
    </row>
    <row r="836" spans="5:6" ht="15" customHeight="1" x14ac:dyDescent="0.3">
      <c r="E836" s="12"/>
      <c r="F836" s="300"/>
    </row>
    <row r="837" spans="5:6" ht="15" customHeight="1" x14ac:dyDescent="0.3">
      <c r="E837" s="12"/>
      <c r="F837" s="300"/>
    </row>
    <row r="838" spans="5:6" ht="15" customHeight="1" x14ac:dyDescent="0.3">
      <c r="E838" s="12"/>
      <c r="F838" s="300"/>
    </row>
    <row r="839" spans="5:6" ht="15" customHeight="1" x14ac:dyDescent="0.3">
      <c r="E839" s="12"/>
      <c r="F839" s="300"/>
    </row>
    <row r="840" spans="5:6" ht="15" customHeight="1" x14ac:dyDescent="0.3">
      <c r="E840" s="12"/>
      <c r="F840" s="300"/>
    </row>
    <row r="841" spans="5:6" ht="15" customHeight="1" x14ac:dyDescent="0.3">
      <c r="E841" s="12"/>
      <c r="F841" s="300"/>
    </row>
    <row r="842" spans="5:6" ht="15" customHeight="1" x14ac:dyDescent="0.3">
      <c r="E842" s="12"/>
      <c r="F842" s="300"/>
    </row>
    <row r="843" spans="5:6" ht="15" customHeight="1" x14ac:dyDescent="0.3">
      <c r="E843" s="12"/>
      <c r="F843" s="300"/>
    </row>
    <row r="844" spans="5:6" ht="15" customHeight="1" x14ac:dyDescent="0.3">
      <c r="E844" s="12"/>
      <c r="F844" s="300"/>
    </row>
    <row r="845" spans="5:6" ht="15" customHeight="1" x14ac:dyDescent="0.3">
      <c r="E845" s="12"/>
      <c r="F845" s="300"/>
    </row>
    <row r="846" spans="5:6" ht="15" customHeight="1" x14ac:dyDescent="0.3">
      <c r="E846" s="12"/>
      <c r="F846" s="300"/>
    </row>
    <row r="847" spans="5:6" ht="15" customHeight="1" x14ac:dyDescent="0.3">
      <c r="E847" s="12"/>
      <c r="F847" s="300"/>
    </row>
    <row r="848" spans="5:6" ht="15" customHeight="1" x14ac:dyDescent="0.3">
      <c r="E848" s="12"/>
      <c r="F848" s="300"/>
    </row>
    <row r="849" spans="5:6" ht="15" customHeight="1" x14ac:dyDescent="0.3">
      <c r="E849" s="12"/>
      <c r="F849" s="300"/>
    </row>
    <row r="850" spans="5:6" ht="15" customHeight="1" x14ac:dyDescent="0.3">
      <c r="E850" s="12"/>
      <c r="F850" s="300"/>
    </row>
    <row r="851" spans="5:6" ht="15" customHeight="1" x14ac:dyDescent="0.3">
      <c r="E851" s="12"/>
      <c r="F851" s="300"/>
    </row>
    <row r="852" spans="5:6" ht="15" customHeight="1" x14ac:dyDescent="0.3">
      <c r="E852" s="12"/>
      <c r="F852" s="300"/>
    </row>
    <row r="853" spans="5:6" ht="15" customHeight="1" x14ac:dyDescent="0.3">
      <c r="E853" s="12"/>
      <c r="F853" s="300"/>
    </row>
    <row r="854" spans="5:6" ht="15" customHeight="1" x14ac:dyDescent="0.3">
      <c r="E854" s="12"/>
      <c r="F854" s="300"/>
    </row>
    <row r="855" spans="5:6" ht="15" customHeight="1" x14ac:dyDescent="0.3">
      <c r="E855" s="12"/>
      <c r="F855" s="300"/>
    </row>
    <row r="856" spans="5:6" ht="15" customHeight="1" x14ac:dyDescent="0.3">
      <c r="E856" s="12"/>
      <c r="F856" s="300"/>
    </row>
    <row r="857" spans="5:6" ht="15" customHeight="1" x14ac:dyDescent="0.3">
      <c r="E857" s="12"/>
      <c r="F857" s="300"/>
    </row>
    <row r="858" spans="5:6" ht="15" customHeight="1" x14ac:dyDescent="0.3">
      <c r="E858" s="12"/>
      <c r="F858" s="300"/>
    </row>
    <row r="859" spans="5:6" ht="15" customHeight="1" x14ac:dyDescent="0.3">
      <c r="E859" s="12"/>
      <c r="F859" s="300"/>
    </row>
    <row r="860" spans="5:6" ht="15" customHeight="1" x14ac:dyDescent="0.3">
      <c r="E860" s="12"/>
      <c r="F860" s="300"/>
    </row>
    <row r="861" spans="5:6" ht="15" customHeight="1" x14ac:dyDescent="0.3">
      <c r="E861" s="12"/>
      <c r="F861" s="300"/>
    </row>
    <row r="862" spans="5:6" ht="15" customHeight="1" x14ac:dyDescent="0.3">
      <c r="E862" s="12"/>
      <c r="F862" s="300"/>
    </row>
    <row r="863" spans="5:6" ht="15" customHeight="1" x14ac:dyDescent="0.3">
      <c r="E863" s="12"/>
      <c r="F863" s="300"/>
    </row>
    <row r="864" spans="5:6" ht="15" customHeight="1" x14ac:dyDescent="0.3">
      <c r="E864" s="12"/>
      <c r="F864" s="300"/>
    </row>
    <row r="865" spans="5:6" ht="15" customHeight="1" x14ac:dyDescent="0.3">
      <c r="E865" s="12"/>
      <c r="F865" s="300"/>
    </row>
    <row r="866" spans="5:6" ht="15" customHeight="1" x14ac:dyDescent="0.3">
      <c r="E866" s="12"/>
      <c r="F866" s="300"/>
    </row>
    <row r="867" spans="5:6" ht="15" customHeight="1" x14ac:dyDescent="0.3">
      <c r="E867" s="12"/>
      <c r="F867" s="300"/>
    </row>
    <row r="868" spans="5:6" ht="15" customHeight="1" x14ac:dyDescent="0.3">
      <c r="E868" s="12"/>
      <c r="F868" s="300"/>
    </row>
    <row r="869" spans="5:6" ht="15" customHeight="1" x14ac:dyDescent="0.3">
      <c r="E869" s="12"/>
      <c r="F869" s="300"/>
    </row>
    <row r="870" spans="5:6" ht="15" customHeight="1" x14ac:dyDescent="0.3">
      <c r="E870" s="12"/>
      <c r="F870" s="300"/>
    </row>
    <row r="871" spans="5:6" ht="15" customHeight="1" x14ac:dyDescent="0.3">
      <c r="E871" s="12"/>
      <c r="F871" s="300"/>
    </row>
    <row r="872" spans="5:6" ht="15" customHeight="1" x14ac:dyDescent="0.3">
      <c r="E872" s="12"/>
      <c r="F872" s="300"/>
    </row>
    <row r="873" spans="5:6" ht="15" customHeight="1" x14ac:dyDescent="0.3">
      <c r="E873" s="12"/>
      <c r="F873" s="300"/>
    </row>
    <row r="874" spans="5:6" ht="15" customHeight="1" x14ac:dyDescent="0.3">
      <c r="E874" s="12"/>
      <c r="F874" s="300"/>
    </row>
    <row r="875" spans="5:6" ht="15" customHeight="1" x14ac:dyDescent="0.3">
      <c r="E875" s="12"/>
      <c r="F875" s="300"/>
    </row>
    <row r="876" spans="5:6" ht="15" customHeight="1" x14ac:dyDescent="0.3">
      <c r="E876" s="12"/>
      <c r="F876" s="300"/>
    </row>
    <row r="877" spans="5:6" ht="15" customHeight="1" x14ac:dyDescent="0.3">
      <c r="E877" s="12"/>
      <c r="F877" s="300"/>
    </row>
    <row r="878" spans="5:6" ht="15" customHeight="1" x14ac:dyDescent="0.3">
      <c r="E878" s="12"/>
      <c r="F878" s="300"/>
    </row>
    <row r="879" spans="5:6" ht="15" customHeight="1" x14ac:dyDescent="0.3">
      <c r="E879" s="12"/>
      <c r="F879" s="300"/>
    </row>
    <row r="880" spans="5:6" ht="15" customHeight="1" x14ac:dyDescent="0.3">
      <c r="E880" s="12"/>
      <c r="F880" s="300"/>
    </row>
    <row r="881" spans="5:6" ht="15" customHeight="1" x14ac:dyDescent="0.3">
      <c r="E881" s="12"/>
      <c r="F881" s="300"/>
    </row>
    <row r="882" spans="5:6" ht="15" customHeight="1" x14ac:dyDescent="0.3">
      <c r="E882" s="12"/>
      <c r="F882" s="300"/>
    </row>
    <row r="883" spans="5:6" ht="15" customHeight="1" x14ac:dyDescent="0.3">
      <c r="E883" s="12"/>
      <c r="F883" s="300"/>
    </row>
    <row r="884" spans="5:6" ht="15" customHeight="1" x14ac:dyDescent="0.3">
      <c r="E884" s="12"/>
      <c r="F884" s="300"/>
    </row>
    <row r="885" spans="5:6" ht="15" customHeight="1" x14ac:dyDescent="0.3">
      <c r="E885" s="12"/>
      <c r="F885" s="300"/>
    </row>
    <row r="886" spans="5:6" ht="15" customHeight="1" x14ac:dyDescent="0.3">
      <c r="E886" s="12"/>
      <c r="F886" s="300"/>
    </row>
    <row r="887" spans="5:6" ht="15" customHeight="1" x14ac:dyDescent="0.3">
      <c r="E887" s="12"/>
      <c r="F887" s="300"/>
    </row>
    <row r="888" spans="5:6" ht="15" customHeight="1" x14ac:dyDescent="0.3">
      <c r="E888" s="12"/>
      <c r="F888" s="300"/>
    </row>
    <row r="889" spans="5:6" ht="15" customHeight="1" x14ac:dyDescent="0.3">
      <c r="E889" s="12"/>
      <c r="F889" s="300"/>
    </row>
    <row r="890" spans="5:6" ht="15" customHeight="1" x14ac:dyDescent="0.3">
      <c r="E890" s="12"/>
      <c r="F890" s="300"/>
    </row>
    <row r="891" spans="5:6" ht="15" customHeight="1" x14ac:dyDescent="0.3">
      <c r="E891" s="12"/>
      <c r="F891" s="300"/>
    </row>
    <row r="892" spans="5:6" ht="15" customHeight="1" x14ac:dyDescent="0.3">
      <c r="E892" s="12"/>
      <c r="F892" s="300"/>
    </row>
    <row r="893" spans="5:6" ht="15" customHeight="1" x14ac:dyDescent="0.3">
      <c r="E893" s="12"/>
      <c r="F893" s="300"/>
    </row>
    <row r="894" spans="5:6" ht="15" customHeight="1" x14ac:dyDescent="0.3">
      <c r="E894" s="12"/>
      <c r="F894" s="300"/>
    </row>
    <row r="895" spans="5:6" ht="15" customHeight="1" x14ac:dyDescent="0.3">
      <c r="E895" s="12"/>
      <c r="F895" s="300"/>
    </row>
    <row r="896" spans="5:6" ht="15" customHeight="1" x14ac:dyDescent="0.3">
      <c r="E896" s="12"/>
      <c r="F896" s="300"/>
    </row>
    <row r="897" spans="5:6" ht="15" customHeight="1" x14ac:dyDescent="0.3">
      <c r="E897" s="12"/>
      <c r="F897" s="300"/>
    </row>
    <row r="898" spans="5:6" ht="15" customHeight="1" x14ac:dyDescent="0.3">
      <c r="E898" s="12"/>
      <c r="F898" s="300"/>
    </row>
    <row r="899" spans="5:6" ht="15" customHeight="1" x14ac:dyDescent="0.3">
      <c r="E899" s="12"/>
      <c r="F899" s="300"/>
    </row>
    <row r="900" spans="5:6" ht="15" customHeight="1" x14ac:dyDescent="0.3">
      <c r="E900" s="12"/>
      <c r="F900" s="300"/>
    </row>
    <row r="901" spans="5:6" ht="15" customHeight="1" x14ac:dyDescent="0.3">
      <c r="E901" s="12"/>
      <c r="F901" s="300"/>
    </row>
    <row r="902" spans="5:6" ht="15" customHeight="1" x14ac:dyDescent="0.3">
      <c r="E902" s="12"/>
      <c r="F902" s="300"/>
    </row>
    <row r="903" spans="5:6" ht="15" customHeight="1" x14ac:dyDescent="0.3">
      <c r="E903" s="12"/>
      <c r="F903" s="300"/>
    </row>
    <row r="904" spans="5:6" ht="15" customHeight="1" x14ac:dyDescent="0.3">
      <c r="E904" s="12"/>
      <c r="F904" s="300"/>
    </row>
    <row r="905" spans="5:6" ht="15" customHeight="1" x14ac:dyDescent="0.3">
      <c r="E905" s="12"/>
      <c r="F905" s="300"/>
    </row>
    <row r="906" spans="5:6" ht="15" customHeight="1" x14ac:dyDescent="0.3">
      <c r="E906" s="12"/>
      <c r="F906" s="300"/>
    </row>
    <row r="907" spans="5:6" ht="15" customHeight="1" x14ac:dyDescent="0.3">
      <c r="E907" s="12"/>
      <c r="F907" s="300"/>
    </row>
    <row r="908" spans="5:6" ht="15" customHeight="1" x14ac:dyDescent="0.3">
      <c r="E908" s="12"/>
      <c r="F908" s="300"/>
    </row>
    <row r="909" spans="5:6" ht="15" customHeight="1" x14ac:dyDescent="0.3">
      <c r="E909" s="12"/>
      <c r="F909" s="300"/>
    </row>
    <row r="910" spans="5:6" ht="15" customHeight="1" x14ac:dyDescent="0.3">
      <c r="E910" s="12"/>
      <c r="F910" s="300"/>
    </row>
    <row r="911" spans="5:6" ht="15" customHeight="1" x14ac:dyDescent="0.3">
      <c r="E911" s="12"/>
      <c r="F911" s="300"/>
    </row>
    <row r="912" spans="5:6" ht="15" customHeight="1" x14ac:dyDescent="0.3">
      <c r="E912" s="12"/>
      <c r="F912" s="300"/>
    </row>
    <row r="913" spans="5:6" ht="15" customHeight="1" x14ac:dyDescent="0.3">
      <c r="E913" s="12"/>
      <c r="F913" s="300"/>
    </row>
    <row r="914" spans="5:6" ht="15" customHeight="1" x14ac:dyDescent="0.3">
      <c r="E914" s="12"/>
      <c r="F914" s="300"/>
    </row>
    <row r="915" spans="5:6" ht="15" customHeight="1" x14ac:dyDescent="0.3">
      <c r="E915" s="12"/>
      <c r="F915" s="300"/>
    </row>
    <row r="916" spans="5:6" ht="15" customHeight="1" x14ac:dyDescent="0.3">
      <c r="E916" s="12"/>
      <c r="F916" s="300"/>
    </row>
    <row r="917" spans="5:6" ht="15" customHeight="1" x14ac:dyDescent="0.3">
      <c r="E917" s="12"/>
      <c r="F917" s="300"/>
    </row>
    <row r="918" spans="5:6" ht="15" customHeight="1" x14ac:dyDescent="0.3">
      <c r="E918" s="12"/>
      <c r="F918" s="300"/>
    </row>
    <row r="919" spans="5:6" ht="15" customHeight="1" x14ac:dyDescent="0.3">
      <c r="E919" s="12"/>
      <c r="F919" s="300"/>
    </row>
    <row r="920" spans="5:6" ht="15" customHeight="1" x14ac:dyDescent="0.3">
      <c r="E920" s="12"/>
      <c r="F920" s="300"/>
    </row>
    <row r="921" spans="5:6" ht="15" customHeight="1" x14ac:dyDescent="0.3">
      <c r="E921" s="12"/>
      <c r="F921" s="300"/>
    </row>
    <row r="922" spans="5:6" ht="15" customHeight="1" x14ac:dyDescent="0.3">
      <c r="E922" s="12"/>
      <c r="F922" s="300"/>
    </row>
    <row r="923" spans="5:6" ht="15" customHeight="1" x14ac:dyDescent="0.3">
      <c r="E923" s="12"/>
      <c r="F923" s="300"/>
    </row>
    <row r="924" spans="5:6" ht="15" customHeight="1" x14ac:dyDescent="0.3">
      <c r="E924" s="12"/>
      <c r="F924" s="300"/>
    </row>
    <row r="925" spans="5:6" ht="15" customHeight="1" x14ac:dyDescent="0.3">
      <c r="E925" s="12"/>
      <c r="F925" s="300"/>
    </row>
    <row r="926" spans="5:6" ht="15" customHeight="1" x14ac:dyDescent="0.3">
      <c r="E926" s="12"/>
      <c r="F926" s="300"/>
    </row>
    <row r="927" spans="5:6" ht="15" customHeight="1" x14ac:dyDescent="0.3">
      <c r="E927" s="12"/>
      <c r="F927" s="300"/>
    </row>
    <row r="928" spans="5:6" ht="15" customHeight="1" x14ac:dyDescent="0.3">
      <c r="E928" s="12"/>
      <c r="F928" s="300"/>
    </row>
    <row r="929" spans="5:6" ht="15" customHeight="1" x14ac:dyDescent="0.3">
      <c r="E929" s="12"/>
      <c r="F929" s="300"/>
    </row>
    <row r="930" spans="5:6" ht="15" customHeight="1" x14ac:dyDescent="0.3">
      <c r="E930" s="12"/>
      <c r="F930" s="300"/>
    </row>
    <row r="931" spans="5:6" ht="15" customHeight="1" x14ac:dyDescent="0.3">
      <c r="E931" s="12"/>
      <c r="F931" s="300"/>
    </row>
    <row r="932" spans="5:6" ht="15" customHeight="1" x14ac:dyDescent="0.3">
      <c r="E932" s="12"/>
      <c r="F932" s="300"/>
    </row>
    <row r="933" spans="5:6" ht="15" customHeight="1" x14ac:dyDescent="0.3">
      <c r="E933" s="12"/>
      <c r="F933" s="300"/>
    </row>
    <row r="934" spans="5:6" ht="15" customHeight="1" x14ac:dyDescent="0.3">
      <c r="E934" s="12"/>
      <c r="F934" s="300"/>
    </row>
    <row r="935" spans="5:6" ht="15" customHeight="1" x14ac:dyDescent="0.3">
      <c r="E935" s="12"/>
      <c r="F935" s="300"/>
    </row>
    <row r="936" spans="5:6" ht="15" customHeight="1" x14ac:dyDescent="0.3">
      <c r="E936" s="12"/>
      <c r="F936" s="300"/>
    </row>
    <row r="937" spans="5:6" ht="15" customHeight="1" x14ac:dyDescent="0.3">
      <c r="E937" s="12"/>
      <c r="F937" s="300"/>
    </row>
    <row r="938" spans="5:6" ht="15" customHeight="1" x14ac:dyDescent="0.3">
      <c r="E938" s="12"/>
      <c r="F938" s="300"/>
    </row>
    <row r="939" spans="5:6" ht="15" customHeight="1" x14ac:dyDescent="0.3">
      <c r="E939" s="12"/>
      <c r="F939" s="300"/>
    </row>
    <row r="940" spans="5:6" ht="15" customHeight="1" x14ac:dyDescent="0.3">
      <c r="E940" s="12"/>
      <c r="F940" s="300"/>
    </row>
    <row r="941" spans="5:6" ht="15" customHeight="1" x14ac:dyDescent="0.3">
      <c r="E941" s="12"/>
      <c r="F941" s="300"/>
    </row>
    <row r="942" spans="5:6" ht="15" customHeight="1" x14ac:dyDescent="0.3">
      <c r="E942" s="12"/>
      <c r="F942" s="300"/>
    </row>
    <row r="943" spans="5:6" ht="15" customHeight="1" x14ac:dyDescent="0.3">
      <c r="E943" s="12"/>
      <c r="F943" s="300"/>
    </row>
    <row r="944" spans="5:6" ht="15" customHeight="1" x14ac:dyDescent="0.3">
      <c r="E944" s="12"/>
      <c r="F944" s="300"/>
    </row>
    <row r="945" spans="5:6" ht="15" customHeight="1" x14ac:dyDescent="0.3">
      <c r="E945" s="12"/>
      <c r="F945" s="300"/>
    </row>
    <row r="946" spans="5:6" ht="15" customHeight="1" x14ac:dyDescent="0.3">
      <c r="E946" s="12"/>
      <c r="F946" s="300"/>
    </row>
    <row r="947" spans="5:6" ht="15" customHeight="1" x14ac:dyDescent="0.3">
      <c r="E947" s="12"/>
      <c r="F947" s="300"/>
    </row>
    <row r="948" spans="5:6" ht="15" customHeight="1" x14ac:dyDescent="0.3">
      <c r="E948" s="12"/>
      <c r="F948" s="300"/>
    </row>
    <row r="949" spans="5:6" ht="15" customHeight="1" x14ac:dyDescent="0.3">
      <c r="E949" s="12"/>
      <c r="F949" s="300"/>
    </row>
    <row r="950" spans="5:6" ht="15" customHeight="1" x14ac:dyDescent="0.3">
      <c r="E950" s="12"/>
      <c r="F950" s="300"/>
    </row>
    <row r="951" spans="5:6" ht="15" customHeight="1" x14ac:dyDescent="0.3">
      <c r="E951" s="12"/>
      <c r="F951" s="300"/>
    </row>
    <row r="952" spans="5:6" ht="15" customHeight="1" x14ac:dyDescent="0.3">
      <c r="E952" s="12"/>
      <c r="F952" s="300"/>
    </row>
    <row r="953" spans="5:6" ht="15" customHeight="1" x14ac:dyDescent="0.3">
      <c r="E953" s="12"/>
      <c r="F953" s="300"/>
    </row>
    <row r="954" spans="5:6" ht="15" customHeight="1" x14ac:dyDescent="0.3">
      <c r="E954" s="12"/>
      <c r="F954" s="300"/>
    </row>
    <row r="955" spans="5:6" ht="15" customHeight="1" x14ac:dyDescent="0.3">
      <c r="E955" s="12"/>
      <c r="F955" s="300"/>
    </row>
    <row r="956" spans="5:6" ht="15" customHeight="1" x14ac:dyDescent="0.3">
      <c r="E956" s="12"/>
      <c r="F956" s="300"/>
    </row>
    <row r="957" spans="5:6" ht="15" customHeight="1" x14ac:dyDescent="0.3">
      <c r="E957" s="12"/>
      <c r="F957" s="300"/>
    </row>
    <row r="958" spans="5:6" ht="15" customHeight="1" x14ac:dyDescent="0.3">
      <c r="E958" s="12"/>
      <c r="F958" s="300"/>
    </row>
    <row r="959" spans="5:6" ht="15" customHeight="1" x14ac:dyDescent="0.3">
      <c r="E959" s="12"/>
      <c r="F959" s="300"/>
    </row>
    <row r="960" spans="5:6" ht="15" customHeight="1" x14ac:dyDescent="0.3">
      <c r="E960" s="12"/>
      <c r="F960" s="300"/>
    </row>
    <row r="961" spans="5:6" ht="15" customHeight="1" x14ac:dyDescent="0.3">
      <c r="E961" s="12"/>
      <c r="F961" s="300"/>
    </row>
    <row r="962" spans="5:6" ht="15" customHeight="1" x14ac:dyDescent="0.3">
      <c r="E962" s="12"/>
      <c r="F962" s="300"/>
    </row>
    <row r="963" spans="5:6" ht="15" customHeight="1" x14ac:dyDescent="0.3">
      <c r="E963" s="12"/>
      <c r="F963" s="300"/>
    </row>
    <row r="964" spans="5:6" ht="15" customHeight="1" x14ac:dyDescent="0.3">
      <c r="E964" s="12"/>
      <c r="F964" s="300"/>
    </row>
    <row r="965" spans="5:6" ht="15" customHeight="1" x14ac:dyDescent="0.3">
      <c r="E965" s="12"/>
      <c r="F965" s="300"/>
    </row>
    <row r="966" spans="5:6" ht="15" customHeight="1" x14ac:dyDescent="0.3">
      <c r="E966" s="12"/>
      <c r="F966" s="300"/>
    </row>
    <row r="967" spans="5:6" ht="15" customHeight="1" x14ac:dyDescent="0.3">
      <c r="E967" s="12"/>
      <c r="F967" s="300"/>
    </row>
    <row r="968" spans="5:6" ht="15" customHeight="1" x14ac:dyDescent="0.3">
      <c r="E968" s="12"/>
      <c r="F968" s="300"/>
    </row>
    <row r="969" spans="5:6" ht="15" customHeight="1" x14ac:dyDescent="0.3">
      <c r="E969" s="12"/>
      <c r="F969" s="300"/>
    </row>
    <row r="970" spans="5:6" ht="15" customHeight="1" x14ac:dyDescent="0.3">
      <c r="E970" s="12"/>
      <c r="F970" s="300"/>
    </row>
    <row r="971" spans="5:6" ht="15" customHeight="1" x14ac:dyDescent="0.3">
      <c r="E971" s="12"/>
      <c r="F971" s="300"/>
    </row>
    <row r="972" spans="5:6" ht="15" customHeight="1" x14ac:dyDescent="0.3">
      <c r="E972" s="12"/>
      <c r="F972" s="300"/>
    </row>
    <row r="973" spans="5:6" ht="15" customHeight="1" x14ac:dyDescent="0.3">
      <c r="E973" s="12"/>
      <c r="F973" s="300"/>
    </row>
    <row r="974" spans="5:6" ht="15" customHeight="1" x14ac:dyDescent="0.3">
      <c r="E974" s="12"/>
      <c r="F974" s="300"/>
    </row>
    <row r="975" spans="5:6" ht="15" customHeight="1" x14ac:dyDescent="0.3">
      <c r="E975" s="12"/>
      <c r="F975" s="300"/>
    </row>
    <row r="976" spans="5:6" ht="15" customHeight="1" x14ac:dyDescent="0.3">
      <c r="E976" s="12"/>
      <c r="F976" s="300"/>
    </row>
    <row r="977" spans="5:6" ht="15" customHeight="1" x14ac:dyDescent="0.3">
      <c r="E977" s="12"/>
      <c r="F977" s="300"/>
    </row>
    <row r="978" spans="5:6" ht="15" customHeight="1" x14ac:dyDescent="0.3">
      <c r="E978" s="12"/>
      <c r="F978" s="300"/>
    </row>
    <row r="979" spans="5:6" ht="15" customHeight="1" x14ac:dyDescent="0.3">
      <c r="E979" s="12"/>
      <c r="F979" s="300"/>
    </row>
    <row r="980" spans="5:6" ht="15" customHeight="1" x14ac:dyDescent="0.3">
      <c r="E980" s="12"/>
      <c r="F980" s="300"/>
    </row>
    <row r="981" spans="5:6" ht="15" customHeight="1" x14ac:dyDescent="0.3">
      <c r="E981" s="12"/>
      <c r="F981" s="300"/>
    </row>
    <row r="982" spans="5:6" ht="15" customHeight="1" x14ac:dyDescent="0.3">
      <c r="E982" s="12"/>
      <c r="F982" s="300"/>
    </row>
    <row r="983" spans="5:6" ht="15" customHeight="1" x14ac:dyDescent="0.3">
      <c r="E983" s="12"/>
      <c r="F983" s="300"/>
    </row>
    <row r="984" spans="5:6" ht="15" customHeight="1" x14ac:dyDescent="0.3">
      <c r="E984" s="12"/>
      <c r="F984" s="300"/>
    </row>
    <row r="985" spans="5:6" ht="15" customHeight="1" x14ac:dyDescent="0.3">
      <c r="E985" s="12"/>
      <c r="F985" s="300"/>
    </row>
    <row r="986" spans="5:6" ht="15" customHeight="1" x14ac:dyDescent="0.3">
      <c r="E986" s="12"/>
      <c r="F986" s="300"/>
    </row>
    <row r="987" spans="5:6" ht="15" customHeight="1" x14ac:dyDescent="0.3">
      <c r="E987" s="12"/>
      <c r="F987" s="300"/>
    </row>
    <row r="988" spans="5:6" ht="15" customHeight="1" x14ac:dyDescent="0.3">
      <c r="E988" s="12"/>
      <c r="F988" s="300"/>
    </row>
    <row r="989" spans="5:6" ht="15" customHeight="1" x14ac:dyDescent="0.3">
      <c r="E989" s="12"/>
      <c r="F989" s="300"/>
    </row>
    <row r="990" spans="5:6" ht="15" customHeight="1" x14ac:dyDescent="0.3">
      <c r="E990" s="12"/>
      <c r="F990" s="300"/>
    </row>
    <row r="991" spans="5:6" ht="15" customHeight="1" x14ac:dyDescent="0.3">
      <c r="E991" s="12"/>
      <c r="F991" s="300"/>
    </row>
    <row r="992" spans="5:6" ht="15" customHeight="1" x14ac:dyDescent="0.3">
      <c r="E992" s="12"/>
      <c r="F992" s="300"/>
    </row>
    <row r="993" spans="5:6" ht="15" customHeight="1" x14ac:dyDescent="0.3">
      <c r="E993" s="12"/>
      <c r="F993" s="300"/>
    </row>
    <row r="994" spans="5:6" ht="15" customHeight="1" x14ac:dyDescent="0.3">
      <c r="E994" s="12"/>
      <c r="F994" s="300"/>
    </row>
  </sheetData>
  <printOptions horizontalCentered="1" verticalCentered="1"/>
  <pageMargins left="0.25" right="0.25" top="0.75" bottom="0.75" header="0" footer="0"/>
  <pageSetup paperSize="9" scale="1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8"/>
  <sheetViews>
    <sheetView showGridLines="0" topLeftCell="B1" workbookViewId="0">
      <selection activeCell="L2" sqref="L2"/>
    </sheetView>
  </sheetViews>
  <sheetFormatPr defaultColWidth="14.375" defaultRowHeight="15" customHeight="1" x14ac:dyDescent="0.3"/>
  <cols>
    <col min="1" max="1" width="14" style="20" customWidth="1"/>
    <col min="2" max="2" width="21.5" style="20" customWidth="1"/>
    <col min="3" max="3" width="22.5" style="20" customWidth="1"/>
    <col min="4" max="4" width="19" style="20" customWidth="1"/>
    <col min="5" max="5" width="13.75" style="20" customWidth="1"/>
    <col min="6" max="6" width="18.25" style="20" customWidth="1"/>
    <col min="7" max="7" width="32.75" style="20" customWidth="1"/>
    <col min="8" max="8" width="13.625" style="20" customWidth="1"/>
    <col min="9" max="9" width="16.25" style="20" customWidth="1"/>
    <col min="10" max="10" width="20" style="20" customWidth="1"/>
    <col min="11" max="11" width="20.75" style="20" customWidth="1"/>
    <col min="12" max="12" width="23.875" style="20" customWidth="1"/>
    <col min="13" max="14" width="8.625" style="20" customWidth="1"/>
    <col min="15" max="15" width="11.25" style="20" customWidth="1"/>
    <col min="16" max="16" width="13.5" style="20" customWidth="1"/>
    <col min="17" max="26" width="8.625" style="20" customWidth="1"/>
    <col min="27" max="29" width="14.375" style="20" customWidth="1"/>
    <col min="30" max="16384" width="14.375" style="20"/>
  </cols>
  <sheetData>
    <row r="1" spans="1:16" ht="14.45" customHeight="1" x14ac:dyDescent="0.3">
      <c r="A1" s="31" t="s">
        <v>185</v>
      </c>
      <c r="B1" s="31" t="s">
        <v>186</v>
      </c>
      <c r="C1" s="31" t="s">
        <v>187</v>
      </c>
      <c r="D1" s="31" t="s">
        <v>188</v>
      </c>
      <c r="E1" s="31" t="s">
        <v>189</v>
      </c>
      <c r="F1" s="31" t="s">
        <v>190</v>
      </c>
      <c r="G1" s="31" t="s">
        <v>191</v>
      </c>
      <c r="H1" s="31" t="s">
        <v>31</v>
      </c>
      <c r="I1" s="32" t="s">
        <v>192</v>
      </c>
      <c r="J1" s="33" t="s">
        <v>193</v>
      </c>
      <c r="K1" s="33" t="s">
        <v>194</v>
      </c>
      <c r="L1" s="33" t="s">
        <v>195</v>
      </c>
      <c r="M1" s="32" t="s">
        <v>196</v>
      </c>
      <c r="N1" s="20" t="s">
        <v>197</v>
      </c>
      <c r="O1" s="77" t="s">
        <v>198</v>
      </c>
      <c r="P1" s="77" t="s">
        <v>199</v>
      </c>
    </row>
    <row r="2" spans="1:16" ht="14.45" customHeight="1" x14ac:dyDescent="0.3">
      <c r="A2" s="34">
        <f>Informacoes_Carteira!G8</f>
        <v>0</v>
      </c>
      <c r="B2" s="34">
        <f>'Relatório Analítico'!D29</f>
        <v>0</v>
      </c>
      <c r="C2" s="34">
        <f>Informacoes_Carteira!C10</f>
        <v>0</v>
      </c>
      <c r="D2" s="34">
        <f>'Relatório Analítico'!D50</f>
        <v>0</v>
      </c>
      <c r="E2" s="35">
        <v>0</v>
      </c>
      <c r="F2" s="36">
        <f>Informacoes_Carteira!G38</f>
        <v>0</v>
      </c>
      <c r="G2" s="31"/>
      <c r="H2" s="32">
        <f>VENDAS!S1</f>
        <v>0</v>
      </c>
      <c r="I2" s="34">
        <f>VENDAS!T1</f>
        <v>0</v>
      </c>
      <c r="J2" s="34">
        <f>Informacoes_Carteira!C10+Informacoes_Carteira!M10</f>
        <v>0</v>
      </c>
      <c r="K2" s="37">
        <f>Informacoes_Carteira!G32</f>
        <v>0</v>
      </c>
      <c r="L2" s="34">
        <f>SUM(J2:K2)</f>
        <v>0</v>
      </c>
    </row>
    <row r="3" spans="1:16" ht="14.45" customHeight="1" x14ac:dyDescent="0.3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14.45" customHeight="1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6" ht="14.45" customHeight="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6" ht="14.45" customHeight="1" x14ac:dyDescent="0.3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6" ht="14.45" customHeight="1" x14ac:dyDescent="0.3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</row>
    <row r="8" spans="1:16" ht="14.45" customHeight="1" x14ac:dyDescent="0.3">
      <c r="A8" s="38">
        <f>SUM(A2:A4)</f>
        <v>0</v>
      </c>
      <c r="B8" s="38">
        <f>SUM(B2:B4)</f>
        <v>0</v>
      </c>
      <c r="C8" s="38">
        <f>SUM(C2:C4)</f>
        <v>0</v>
      </c>
      <c r="D8" s="39"/>
      <c r="E8" s="40">
        <f t="shared" ref="E8:M8" si="0">E2</f>
        <v>0</v>
      </c>
      <c r="F8" s="38">
        <f t="shared" si="0"/>
        <v>0</v>
      </c>
      <c r="G8" s="39">
        <f t="shared" si="0"/>
        <v>0</v>
      </c>
      <c r="H8" s="39">
        <f t="shared" si="0"/>
        <v>0</v>
      </c>
      <c r="I8" s="38">
        <f t="shared" si="0"/>
        <v>0</v>
      </c>
      <c r="J8" s="38">
        <f t="shared" si="0"/>
        <v>0</v>
      </c>
      <c r="K8" s="41">
        <f t="shared" si="0"/>
        <v>0</v>
      </c>
      <c r="L8" s="38">
        <f t="shared" si="0"/>
        <v>0</v>
      </c>
      <c r="M8" s="39">
        <f t="shared" si="0"/>
        <v>0</v>
      </c>
      <c r="N8" s="39"/>
      <c r="O8" s="39"/>
      <c r="P8" s="39"/>
    </row>
  </sheetData>
  <pageMargins left="0.511811024" right="0.511811024" top="0.78740157499999996" bottom="0.78740157499999996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8E001B"/>
  </sheetPr>
  <dimension ref="A1:AA32"/>
  <sheetViews>
    <sheetView workbookViewId="0">
      <selection activeCell="B6" sqref="B6"/>
    </sheetView>
  </sheetViews>
  <sheetFormatPr defaultColWidth="14.375" defaultRowHeight="15" customHeight="1" x14ac:dyDescent="0.3"/>
  <cols>
    <col min="1" max="1" width="78.5" style="11" customWidth="1"/>
    <col min="2" max="2" width="17.375" style="11" customWidth="1"/>
    <col min="3" max="3" width="14.25" style="4" customWidth="1"/>
    <col min="4" max="6" width="8.625" style="4" customWidth="1"/>
    <col min="7" max="8" width="8.625" style="15" customWidth="1"/>
    <col min="9" max="9" width="8.625" style="4" customWidth="1"/>
    <col min="10" max="12" width="8.625" style="6" customWidth="1"/>
    <col min="13" max="16" width="8.625" style="15" customWidth="1"/>
    <col min="17" max="23" width="8.625" style="6" customWidth="1"/>
    <col min="24" max="25" width="8.625" style="4" customWidth="1"/>
    <col min="26" max="26" width="8.625" style="6" customWidth="1"/>
    <col min="27" max="27" width="14.375" style="6" customWidth="1"/>
    <col min="28" max="28" width="14.375" style="11" customWidth="1"/>
    <col min="29" max="29" width="12.625" style="11" customWidth="1"/>
    <col min="30" max="31" width="14.375" style="11" customWidth="1"/>
    <col min="32" max="16384" width="14.375" style="11"/>
  </cols>
  <sheetData>
    <row r="1" spans="1:15" ht="14.45" customHeight="1" x14ac:dyDescent="0.3">
      <c r="A1" s="1" t="s">
        <v>200</v>
      </c>
      <c r="B1" s="2">
        <f>'Relatório Analítico'!B1</f>
        <v>45443</v>
      </c>
      <c r="C1" s="3"/>
      <c r="G1" s="14" t="s">
        <v>201</v>
      </c>
      <c r="H1" s="14" t="s">
        <v>200</v>
      </c>
      <c r="I1" s="3"/>
      <c r="J1" s="5"/>
      <c r="K1" s="5"/>
      <c r="L1" s="5"/>
      <c r="M1" s="14" t="s">
        <v>202</v>
      </c>
      <c r="N1" s="14" t="s">
        <v>203</v>
      </c>
      <c r="O1" s="14" t="s">
        <v>204</v>
      </c>
    </row>
    <row r="2" spans="1:15" ht="14.45" customHeight="1" x14ac:dyDescent="0.3">
      <c r="A2" s="7" t="s">
        <v>205</v>
      </c>
      <c r="B2" s="8"/>
      <c r="C2" s="3"/>
      <c r="G2" s="14"/>
      <c r="H2" s="14" t="s">
        <v>205</v>
      </c>
      <c r="I2" s="3"/>
      <c r="J2" s="5"/>
      <c r="K2" s="5"/>
      <c r="L2" s="5"/>
      <c r="M2" s="14" t="s">
        <v>202</v>
      </c>
      <c r="N2" s="14" t="s">
        <v>203</v>
      </c>
      <c r="O2" s="14"/>
    </row>
    <row r="3" spans="1:15" ht="14.45" customHeight="1" x14ac:dyDescent="0.3">
      <c r="A3" s="9" t="s">
        <v>206</v>
      </c>
      <c r="B3" s="8">
        <f>I3+K3</f>
        <v>0</v>
      </c>
      <c r="C3" s="10"/>
      <c r="G3" s="14" t="s">
        <v>206</v>
      </c>
      <c r="H3" s="14" t="s">
        <v>206</v>
      </c>
      <c r="I3" s="3">
        <f t="shared" ref="I3:I19" si="0">IFERROR(VLOOKUP(G3,M:N,2,0),0)</f>
        <v>0</v>
      </c>
      <c r="J3" s="5"/>
      <c r="K3" s="5"/>
      <c r="L3" s="5"/>
      <c r="M3" s="14" t="s">
        <v>206</v>
      </c>
      <c r="N3" s="14">
        <v>0</v>
      </c>
      <c r="O3" s="14" t="s">
        <v>207</v>
      </c>
    </row>
    <row r="4" spans="1:15" ht="14.45" customHeight="1" x14ac:dyDescent="0.3">
      <c r="A4" s="9" t="s">
        <v>208</v>
      </c>
      <c r="B4" s="8">
        <f t="shared" ref="B4:B10" si="1">I4</f>
        <v>111480.9620039876</v>
      </c>
      <c r="C4" s="10"/>
      <c r="G4" s="14" t="s">
        <v>139</v>
      </c>
      <c r="H4" s="14" t="s">
        <v>208</v>
      </c>
      <c r="I4" s="3">
        <f t="shared" si="0"/>
        <v>111480.9620039876</v>
      </c>
      <c r="J4" s="5"/>
      <c r="K4" s="5"/>
      <c r="L4" s="5"/>
      <c r="M4" s="14" t="s">
        <v>133</v>
      </c>
      <c r="N4" s="14">
        <v>0</v>
      </c>
      <c r="O4" s="14" t="s">
        <v>207</v>
      </c>
    </row>
    <row r="5" spans="1:15" ht="14.45" customHeight="1" x14ac:dyDescent="0.3">
      <c r="A5" s="9" t="s">
        <v>209</v>
      </c>
      <c r="B5" s="8">
        <f t="shared" si="1"/>
        <v>0</v>
      </c>
      <c r="C5" s="10"/>
      <c r="G5" s="14" t="s">
        <v>141</v>
      </c>
      <c r="H5" s="14" t="s">
        <v>209</v>
      </c>
      <c r="I5" s="3">
        <f t="shared" si="0"/>
        <v>0</v>
      </c>
      <c r="J5" s="5"/>
      <c r="K5" s="5"/>
      <c r="L5" s="5"/>
      <c r="M5" s="14" t="s">
        <v>145</v>
      </c>
      <c r="N5" s="14">
        <v>0</v>
      </c>
      <c r="O5" s="14" t="s">
        <v>207</v>
      </c>
    </row>
    <row r="6" spans="1:15" ht="14.45" customHeight="1" x14ac:dyDescent="0.3">
      <c r="A6" s="9" t="s">
        <v>210</v>
      </c>
      <c r="B6" s="8">
        <f t="shared" si="1"/>
        <v>0</v>
      </c>
      <c r="C6" s="10"/>
      <c r="G6" s="14" t="s">
        <v>143</v>
      </c>
      <c r="H6" s="14" t="s">
        <v>210</v>
      </c>
      <c r="I6" s="3">
        <f t="shared" si="0"/>
        <v>0</v>
      </c>
      <c r="J6" s="5"/>
      <c r="K6" s="5"/>
      <c r="L6" s="5"/>
      <c r="M6" s="14" t="s">
        <v>147</v>
      </c>
      <c r="N6" s="14">
        <v>0</v>
      </c>
      <c r="O6" s="14" t="s">
        <v>207</v>
      </c>
    </row>
    <row r="7" spans="1:15" ht="14.45" customHeight="1" x14ac:dyDescent="0.3">
      <c r="A7" s="9" t="s">
        <v>211</v>
      </c>
      <c r="B7" s="8">
        <f t="shared" si="1"/>
        <v>0</v>
      </c>
      <c r="C7" s="10"/>
      <c r="G7" s="14" t="s">
        <v>145</v>
      </c>
      <c r="H7" s="14" t="s">
        <v>211</v>
      </c>
      <c r="I7" s="3">
        <f t="shared" si="0"/>
        <v>0</v>
      </c>
      <c r="J7" s="5"/>
      <c r="K7" s="5"/>
      <c r="L7" s="5"/>
      <c r="M7" s="14" t="s">
        <v>212</v>
      </c>
      <c r="N7" s="14">
        <v>28261920.54966474</v>
      </c>
      <c r="O7" s="14" t="s">
        <v>207</v>
      </c>
    </row>
    <row r="8" spans="1:15" ht="14.45" customHeight="1" x14ac:dyDescent="0.3">
      <c r="A8" s="9" t="s">
        <v>213</v>
      </c>
      <c r="B8" s="8">
        <f t="shared" si="1"/>
        <v>0</v>
      </c>
      <c r="C8" s="10"/>
      <c r="G8" s="14" t="s">
        <v>147</v>
      </c>
      <c r="H8" s="14" t="s">
        <v>213</v>
      </c>
      <c r="I8" s="3">
        <f t="shared" si="0"/>
        <v>0</v>
      </c>
      <c r="J8" s="5"/>
      <c r="K8" s="5"/>
      <c r="L8" s="5"/>
      <c r="M8" s="14" t="s">
        <v>139</v>
      </c>
      <c r="N8" s="14">
        <v>111480.9620039876</v>
      </c>
      <c r="O8" s="14" t="s">
        <v>207</v>
      </c>
    </row>
    <row r="9" spans="1:15" ht="14.45" customHeight="1" x14ac:dyDescent="0.3">
      <c r="A9" s="9" t="s">
        <v>214</v>
      </c>
      <c r="B9" s="8">
        <f t="shared" si="1"/>
        <v>28261920.54966474</v>
      </c>
      <c r="C9" s="10"/>
      <c r="G9" s="14" t="s">
        <v>212</v>
      </c>
      <c r="H9" s="14"/>
      <c r="I9" s="3">
        <f t="shared" si="0"/>
        <v>28261920.54966474</v>
      </c>
      <c r="J9" s="5"/>
      <c r="K9" s="5"/>
      <c r="L9" s="5"/>
      <c r="M9" s="14" t="s">
        <v>141</v>
      </c>
      <c r="N9" s="14">
        <v>0</v>
      </c>
      <c r="O9" s="14" t="s">
        <v>207</v>
      </c>
    </row>
    <row r="10" spans="1:15" ht="14.45" customHeight="1" x14ac:dyDescent="0.3">
      <c r="A10" s="9" t="s">
        <v>215</v>
      </c>
      <c r="B10" s="8">
        <f t="shared" si="1"/>
        <v>1693398.9685526041</v>
      </c>
      <c r="C10" s="10"/>
      <c r="G10" s="14" t="s">
        <v>216</v>
      </c>
      <c r="H10" s="14" t="s">
        <v>216</v>
      </c>
      <c r="I10" s="3">
        <f t="shared" si="0"/>
        <v>1693398.9685526041</v>
      </c>
      <c r="J10" s="5"/>
      <c r="K10" s="5"/>
      <c r="L10" s="5"/>
      <c r="M10" s="14" t="s">
        <v>143</v>
      </c>
      <c r="N10" s="14">
        <v>0</v>
      </c>
      <c r="O10" s="14" t="s">
        <v>207</v>
      </c>
    </row>
    <row r="11" spans="1:15" ht="14.45" customHeight="1" x14ac:dyDescent="0.3">
      <c r="A11" s="7" t="s">
        <v>217</v>
      </c>
      <c r="B11" s="8">
        <v>0</v>
      </c>
      <c r="C11" s="10"/>
      <c r="G11" s="14"/>
      <c r="H11" s="14" t="s">
        <v>217</v>
      </c>
      <c r="I11" s="3">
        <f t="shared" si="0"/>
        <v>0</v>
      </c>
      <c r="J11" s="5"/>
      <c r="K11" s="5"/>
      <c r="L11" s="5"/>
      <c r="M11" s="14" t="s">
        <v>218</v>
      </c>
      <c r="N11" s="14">
        <v>0</v>
      </c>
      <c r="O11" s="14" t="s">
        <v>207</v>
      </c>
    </row>
    <row r="12" spans="1:15" ht="14.45" customHeight="1" x14ac:dyDescent="0.3">
      <c r="A12" s="9" t="s">
        <v>219</v>
      </c>
      <c r="B12" s="8">
        <f t="shared" ref="B12:B19" si="2">I12</f>
        <v>10928.55</v>
      </c>
      <c r="C12" s="10"/>
      <c r="G12" s="14" t="s">
        <v>220</v>
      </c>
      <c r="H12" s="14" t="s">
        <v>219</v>
      </c>
      <c r="I12" s="3">
        <f t="shared" si="0"/>
        <v>10928.55</v>
      </c>
      <c r="J12" s="5"/>
      <c r="K12" s="5"/>
      <c r="L12" s="5"/>
      <c r="M12" s="14" t="s">
        <v>221</v>
      </c>
      <c r="N12" s="14">
        <v>959.17</v>
      </c>
      <c r="O12" s="14" t="s">
        <v>207</v>
      </c>
    </row>
    <row r="13" spans="1:15" ht="14.45" customHeight="1" x14ac:dyDescent="0.3">
      <c r="A13" s="9" t="s">
        <v>222</v>
      </c>
      <c r="B13" s="8">
        <f t="shared" si="2"/>
        <v>51187.14</v>
      </c>
      <c r="C13" s="10"/>
      <c r="G13" s="14" t="s">
        <v>223</v>
      </c>
      <c r="H13" s="14" t="s">
        <v>222</v>
      </c>
      <c r="I13" s="3">
        <f t="shared" si="0"/>
        <v>51187.14</v>
      </c>
      <c r="J13" s="5"/>
      <c r="K13" s="5"/>
      <c r="L13" s="5"/>
      <c r="M13" s="14" t="s">
        <v>224</v>
      </c>
      <c r="N13" s="14">
        <v>0</v>
      </c>
      <c r="O13" s="14" t="s">
        <v>207</v>
      </c>
    </row>
    <row r="14" spans="1:15" ht="14.45" customHeight="1" x14ac:dyDescent="0.3">
      <c r="A14" s="9" t="s">
        <v>225</v>
      </c>
      <c r="B14" s="8">
        <f t="shared" si="2"/>
        <v>67270.560000000012</v>
      </c>
      <c r="C14" s="10"/>
      <c r="G14" s="14" t="s">
        <v>226</v>
      </c>
      <c r="H14" s="14" t="s">
        <v>225</v>
      </c>
      <c r="I14" s="3">
        <f t="shared" si="0"/>
        <v>67270.560000000012</v>
      </c>
      <c r="J14" s="5"/>
      <c r="K14" s="5"/>
      <c r="L14" s="5"/>
      <c r="M14" s="14" t="s">
        <v>227</v>
      </c>
      <c r="N14" s="14">
        <v>0</v>
      </c>
      <c r="O14" s="14" t="s">
        <v>207</v>
      </c>
    </row>
    <row r="15" spans="1:15" ht="14.45" customHeight="1" x14ac:dyDescent="0.3">
      <c r="A15" s="9" t="s">
        <v>228</v>
      </c>
      <c r="B15" s="8">
        <f t="shared" si="2"/>
        <v>15765.38</v>
      </c>
      <c r="C15" s="10"/>
      <c r="G15" s="14" t="s">
        <v>229</v>
      </c>
      <c r="H15" s="14" t="s">
        <v>228</v>
      </c>
      <c r="I15" s="3">
        <f t="shared" si="0"/>
        <v>15765.38</v>
      </c>
      <c r="J15" s="5"/>
      <c r="K15" s="5"/>
      <c r="L15" s="5"/>
      <c r="M15" s="14" t="s">
        <v>230</v>
      </c>
      <c r="N15" s="14">
        <v>0</v>
      </c>
      <c r="O15" s="14" t="s">
        <v>207</v>
      </c>
    </row>
    <row r="16" spans="1:15" ht="14.45" customHeight="1" x14ac:dyDescent="0.3">
      <c r="A16" s="9" t="s">
        <v>231</v>
      </c>
      <c r="B16" s="8">
        <f t="shared" si="2"/>
        <v>4359.01</v>
      </c>
      <c r="C16" s="10"/>
      <c r="G16" s="14" t="s">
        <v>232</v>
      </c>
      <c r="H16" s="14" t="s">
        <v>231</v>
      </c>
      <c r="I16" s="3">
        <f t="shared" si="0"/>
        <v>4359.01</v>
      </c>
      <c r="J16" s="5"/>
      <c r="K16" s="5"/>
      <c r="L16" s="5"/>
      <c r="M16" s="14" t="s">
        <v>233</v>
      </c>
      <c r="N16" s="14">
        <v>0</v>
      </c>
      <c r="O16" s="14" t="s">
        <v>207</v>
      </c>
    </row>
    <row r="17" spans="1:15" ht="14.45" customHeight="1" x14ac:dyDescent="0.3">
      <c r="A17" s="9" t="s">
        <v>234</v>
      </c>
      <c r="B17" s="8">
        <f t="shared" si="2"/>
        <v>0</v>
      </c>
      <c r="C17" s="10"/>
      <c r="G17" s="14" t="s">
        <v>235</v>
      </c>
      <c r="H17" s="14" t="s">
        <v>234</v>
      </c>
      <c r="I17" s="3">
        <f t="shared" si="0"/>
        <v>0</v>
      </c>
      <c r="J17" s="5"/>
      <c r="K17" s="5"/>
      <c r="L17" s="5"/>
      <c r="M17" s="14" t="s">
        <v>236</v>
      </c>
      <c r="N17" s="14">
        <v>0</v>
      </c>
      <c r="O17" s="14" t="s">
        <v>207</v>
      </c>
    </row>
    <row r="18" spans="1:15" ht="14.45" customHeight="1" x14ac:dyDescent="0.3">
      <c r="A18" s="9" t="s">
        <v>237</v>
      </c>
      <c r="B18" s="8">
        <f t="shared" si="2"/>
        <v>5800</v>
      </c>
      <c r="C18" s="10"/>
      <c r="G18" s="14" t="s">
        <v>238</v>
      </c>
      <c r="H18" s="14"/>
      <c r="I18" s="3">
        <f t="shared" si="0"/>
        <v>5800</v>
      </c>
      <c r="J18" s="5"/>
      <c r="K18" s="5"/>
      <c r="L18" s="5"/>
      <c r="M18" s="14" t="s">
        <v>239</v>
      </c>
      <c r="N18" s="14">
        <v>0</v>
      </c>
      <c r="O18" s="14" t="s">
        <v>207</v>
      </c>
    </row>
    <row r="19" spans="1:15" ht="14.45" customHeight="1" x14ac:dyDescent="0.3">
      <c r="A19" s="9" t="s">
        <v>240</v>
      </c>
      <c r="B19" s="8">
        <f t="shared" si="2"/>
        <v>0</v>
      </c>
      <c r="C19" s="10"/>
      <c r="G19" s="14" t="s">
        <v>241</v>
      </c>
      <c r="H19" s="14" t="s">
        <v>242</v>
      </c>
      <c r="I19" s="3">
        <f t="shared" si="0"/>
        <v>0</v>
      </c>
      <c r="J19" s="5"/>
      <c r="K19" s="5"/>
      <c r="L19" s="5"/>
      <c r="M19" s="14" t="s">
        <v>187</v>
      </c>
      <c r="N19" s="14">
        <v>0</v>
      </c>
      <c r="O19" s="14" t="s">
        <v>207</v>
      </c>
    </row>
    <row r="20" spans="1:15" ht="14.45" customHeight="1" x14ac:dyDescent="0.3">
      <c r="A20" s="1" t="s">
        <v>243</v>
      </c>
      <c r="B20" s="8">
        <v>0</v>
      </c>
      <c r="C20" s="10"/>
      <c r="G20" s="14"/>
      <c r="H20" s="14" t="s">
        <v>243</v>
      </c>
      <c r="I20" s="3"/>
      <c r="J20" s="5"/>
      <c r="K20" s="5"/>
      <c r="L20" s="5"/>
      <c r="M20" s="14" t="s">
        <v>216</v>
      </c>
      <c r="N20" s="14">
        <v>1693398.9685526041</v>
      </c>
      <c r="O20" s="14" t="s">
        <v>207</v>
      </c>
    </row>
    <row r="21" spans="1:15" ht="14.45" customHeight="1" x14ac:dyDescent="0.3">
      <c r="A21" s="9" t="s">
        <v>244</v>
      </c>
      <c r="B21" s="8">
        <f t="shared" ref="B21:B28" si="3">I21</f>
        <v>959.17</v>
      </c>
      <c r="C21" s="10"/>
      <c r="G21" s="14" t="s">
        <v>221</v>
      </c>
      <c r="H21" s="14" t="s">
        <v>244</v>
      </c>
      <c r="I21" s="3">
        <f t="shared" ref="I21:I28" si="4">IFERROR(VLOOKUP(G21,M:N,2,0),0)</f>
        <v>959.17</v>
      </c>
      <c r="J21" s="5"/>
      <c r="K21" s="5"/>
      <c r="L21" s="5"/>
      <c r="M21" s="14" t="s">
        <v>241</v>
      </c>
      <c r="N21" s="14">
        <v>0</v>
      </c>
      <c r="O21" s="14" t="s">
        <v>207</v>
      </c>
    </row>
    <row r="22" spans="1:15" ht="14.45" customHeight="1" x14ac:dyDescent="0.3">
      <c r="A22" s="9" t="s">
        <v>245</v>
      </c>
      <c r="B22" s="8">
        <f t="shared" si="3"/>
        <v>0</v>
      </c>
      <c r="C22" s="10"/>
      <c r="G22" s="14" t="s">
        <v>233</v>
      </c>
      <c r="H22" s="14" t="s">
        <v>245</v>
      </c>
      <c r="I22" s="3">
        <f t="shared" si="4"/>
        <v>0</v>
      </c>
      <c r="J22" s="5"/>
      <c r="K22" s="5"/>
      <c r="L22" s="5"/>
      <c r="M22" s="14" t="s">
        <v>246</v>
      </c>
      <c r="N22" s="14">
        <v>10928.55</v>
      </c>
      <c r="O22" s="14" t="s">
        <v>207</v>
      </c>
    </row>
    <row r="23" spans="1:15" ht="15.75" customHeight="1" x14ac:dyDescent="0.3">
      <c r="A23" s="9" t="s">
        <v>247</v>
      </c>
      <c r="B23" s="8">
        <f t="shared" si="3"/>
        <v>0</v>
      </c>
      <c r="C23" s="10"/>
      <c r="G23" s="14" t="s">
        <v>236</v>
      </c>
      <c r="H23" s="14" t="s">
        <v>247</v>
      </c>
      <c r="I23" s="3">
        <f t="shared" si="4"/>
        <v>0</v>
      </c>
      <c r="J23" s="5"/>
      <c r="K23" s="5"/>
      <c r="L23" s="5"/>
      <c r="M23" s="14" t="s">
        <v>248</v>
      </c>
      <c r="N23" s="14">
        <v>4359.01</v>
      </c>
      <c r="O23" s="14" t="s">
        <v>207</v>
      </c>
    </row>
    <row r="24" spans="1:15" ht="15.75" customHeight="1" x14ac:dyDescent="0.3">
      <c r="A24" s="9" t="s">
        <v>249</v>
      </c>
      <c r="B24" s="8">
        <f t="shared" si="3"/>
        <v>0</v>
      </c>
      <c r="C24" s="10"/>
      <c r="G24" s="14" t="s">
        <v>239</v>
      </c>
      <c r="H24" s="14" t="s">
        <v>249</v>
      </c>
      <c r="I24" s="3">
        <f t="shared" si="4"/>
        <v>0</v>
      </c>
      <c r="J24" s="5"/>
      <c r="K24" s="5"/>
      <c r="L24" s="5"/>
      <c r="M24" s="14" t="s">
        <v>250</v>
      </c>
      <c r="N24" s="14">
        <v>0</v>
      </c>
      <c r="O24" s="14" t="s">
        <v>207</v>
      </c>
    </row>
    <row r="25" spans="1:15" ht="15.75" customHeight="1" x14ac:dyDescent="0.3">
      <c r="A25" s="9" t="s">
        <v>251</v>
      </c>
      <c r="B25" s="8">
        <f t="shared" si="3"/>
        <v>0</v>
      </c>
      <c r="C25" s="10"/>
      <c r="G25" s="14" t="s">
        <v>224</v>
      </c>
      <c r="H25" s="14" t="s">
        <v>251</v>
      </c>
      <c r="I25" s="3">
        <f t="shared" si="4"/>
        <v>0</v>
      </c>
      <c r="J25" s="5"/>
      <c r="K25" s="5"/>
      <c r="L25" s="5"/>
      <c r="M25" s="14" t="s">
        <v>238</v>
      </c>
      <c r="N25" s="14">
        <v>5800</v>
      </c>
      <c r="O25" s="14" t="s">
        <v>207</v>
      </c>
    </row>
    <row r="26" spans="1:15" ht="15.75" customHeight="1" x14ac:dyDescent="0.3">
      <c r="A26" s="9" t="s">
        <v>252</v>
      </c>
      <c r="B26" s="8">
        <f t="shared" si="3"/>
        <v>0</v>
      </c>
      <c r="C26" s="10"/>
      <c r="G26" s="14" t="s">
        <v>227</v>
      </c>
      <c r="H26" s="14" t="s">
        <v>252</v>
      </c>
      <c r="I26" s="3">
        <f t="shared" si="4"/>
        <v>0</v>
      </c>
      <c r="J26" s="5"/>
      <c r="K26" s="5"/>
      <c r="L26" s="5"/>
      <c r="M26" s="14" t="s">
        <v>253</v>
      </c>
      <c r="N26" s="14">
        <v>51187.14</v>
      </c>
      <c r="O26" s="14" t="s">
        <v>207</v>
      </c>
    </row>
    <row r="27" spans="1:15" ht="15.75" customHeight="1" x14ac:dyDescent="0.3">
      <c r="A27" s="9" t="s">
        <v>254</v>
      </c>
      <c r="B27" s="8">
        <f t="shared" si="3"/>
        <v>0</v>
      </c>
      <c r="C27" s="10"/>
      <c r="G27" s="14" t="s">
        <v>230</v>
      </c>
      <c r="H27" s="14"/>
      <c r="I27" s="3">
        <f t="shared" si="4"/>
        <v>0</v>
      </c>
      <c r="J27" s="5"/>
      <c r="K27" s="5"/>
      <c r="L27" s="5"/>
      <c r="M27" s="14" t="s">
        <v>255</v>
      </c>
      <c r="N27" s="14">
        <v>67270.560000000012</v>
      </c>
      <c r="O27" s="14" t="s">
        <v>207</v>
      </c>
    </row>
    <row r="28" spans="1:15" ht="15.75" customHeight="1" x14ac:dyDescent="0.3">
      <c r="A28" s="9" t="s">
        <v>256</v>
      </c>
      <c r="B28" s="8">
        <f t="shared" si="3"/>
        <v>0</v>
      </c>
      <c r="C28" s="10"/>
      <c r="G28" s="14" t="s">
        <v>218</v>
      </c>
      <c r="H28" s="14" t="s">
        <v>257</v>
      </c>
      <c r="I28" s="3">
        <f t="shared" si="4"/>
        <v>0</v>
      </c>
      <c r="J28" s="5"/>
      <c r="K28" s="5"/>
      <c r="L28" s="5"/>
      <c r="M28" s="14" t="s">
        <v>258</v>
      </c>
      <c r="N28" s="14">
        <v>15765.38</v>
      </c>
      <c r="O28" s="14" t="s">
        <v>207</v>
      </c>
    </row>
    <row r="29" spans="1:15" ht="15.75" customHeight="1" x14ac:dyDescent="0.3">
      <c r="A29" s="9"/>
      <c r="B29" s="8"/>
      <c r="C29" s="3"/>
      <c r="G29" s="14"/>
      <c r="H29" s="14"/>
      <c r="I29" s="3"/>
      <c r="J29" s="5"/>
      <c r="K29" s="5"/>
      <c r="L29" s="5"/>
      <c r="M29" s="14"/>
      <c r="N29" s="14"/>
      <c r="O29" s="14" t="s">
        <v>207</v>
      </c>
    </row>
    <row r="30" spans="1:15" ht="15.75" customHeight="1" x14ac:dyDescent="0.3">
      <c r="A30" s="9"/>
      <c r="B30" s="8"/>
      <c r="C30" s="3"/>
      <c r="G30" s="14"/>
      <c r="H30" s="14"/>
      <c r="I30" s="3"/>
      <c r="J30" s="5"/>
      <c r="K30" s="5"/>
      <c r="L30" s="5"/>
      <c r="M30" s="14"/>
      <c r="N30" s="14"/>
      <c r="O30" s="14" t="s">
        <v>207</v>
      </c>
    </row>
    <row r="31" spans="1:15" ht="15.75" customHeight="1" x14ac:dyDescent="0.3">
      <c r="A31" s="9"/>
      <c r="B31" s="8"/>
      <c r="C31" s="3"/>
      <c r="G31" s="14"/>
      <c r="H31" s="14"/>
      <c r="I31" s="3"/>
      <c r="J31" s="5"/>
      <c r="K31" s="5"/>
      <c r="L31" s="5"/>
      <c r="M31" s="14"/>
      <c r="N31" s="14"/>
      <c r="O31" s="14" t="s">
        <v>207</v>
      </c>
    </row>
    <row r="32" spans="1:15" ht="15.75" customHeight="1" x14ac:dyDescent="0.3">
      <c r="A32" s="9"/>
      <c r="B32" s="8"/>
      <c r="C32" s="3"/>
      <c r="G32" s="14"/>
      <c r="H32" s="14"/>
      <c r="I32" s="3"/>
      <c r="J32" s="5"/>
      <c r="K32" s="5"/>
      <c r="L32" s="5"/>
      <c r="M32" s="14"/>
      <c r="N32" s="14"/>
      <c r="O32" s="14" t="s">
        <v>207</v>
      </c>
    </row>
  </sheetData>
  <pageMargins left="0.511811024" right="0.511811024" top="0.78740157499999996" bottom="0.78740157499999996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V51"/>
  <sheetViews>
    <sheetView showGridLines="0" view="pageBreakPreview" zoomScaleNormal="100" zoomScaleSheetLayoutView="100" workbookViewId="0">
      <selection activeCell="XDG33" sqref="XDG33"/>
    </sheetView>
  </sheetViews>
  <sheetFormatPr defaultColWidth="20.625" defaultRowHeight="15" x14ac:dyDescent="0.2"/>
  <cols>
    <col min="1" max="1" width="3" style="28" customWidth="1"/>
    <col min="2" max="2" width="20.625" style="28" customWidth="1"/>
    <col min="3" max="3" width="14.875" style="28" customWidth="1"/>
    <col min="4" max="4" width="20.625" style="28" customWidth="1"/>
    <col min="5" max="5" width="27.5" style="28" customWidth="1"/>
    <col min="6" max="6" width="20.625" style="28" customWidth="1"/>
    <col min="7" max="7" width="26" style="28" customWidth="1"/>
    <col min="8" max="8" width="20.625" style="28" customWidth="1"/>
    <col min="9" max="9" width="23.875" style="28" customWidth="1"/>
    <col min="10" max="14" width="20.625" style="28" customWidth="1"/>
    <col min="15" max="16384" width="20.625" style="28"/>
  </cols>
  <sheetData>
    <row r="1" spans="2:22" s="25" customFormat="1" ht="41.1" customHeight="1" x14ac:dyDescent="0.3">
      <c r="B1" s="68" t="s">
        <v>259</v>
      </c>
      <c r="C1" s="22"/>
      <c r="D1" s="23"/>
      <c r="E1" s="23"/>
      <c r="F1" s="23"/>
      <c r="G1" s="24"/>
      <c r="V1" s="25">
        <v>60000</v>
      </c>
    </row>
    <row r="2" spans="2:22" s="27" customFormat="1" ht="3.6" customHeight="1" x14ac:dyDescent="0.3">
      <c r="B2" s="69"/>
      <c r="C2" s="70"/>
      <c r="D2" s="69"/>
      <c r="E2" s="69"/>
      <c r="F2" s="71"/>
      <c r="G2" s="71"/>
      <c r="H2" s="71"/>
      <c r="I2" s="71"/>
      <c r="J2" s="26"/>
    </row>
    <row r="3" spans="2:22" hidden="1" x14ac:dyDescent="0.2"/>
    <row r="4" spans="2:22" hidden="1" x14ac:dyDescent="0.2"/>
    <row r="5" spans="2:22" hidden="1" x14ac:dyDescent="0.2"/>
    <row r="6" spans="2:22" hidden="1" x14ac:dyDescent="0.2"/>
    <row r="7" spans="2:22" hidden="1" x14ac:dyDescent="0.2"/>
    <row r="8" spans="2:22" hidden="1" x14ac:dyDescent="0.2"/>
    <row r="9" spans="2:22" hidden="1" x14ac:dyDescent="0.2"/>
    <row r="10" spans="2:22" hidden="1" x14ac:dyDescent="0.2"/>
    <row r="11" spans="2:22" hidden="1" x14ac:dyDescent="0.2"/>
    <row r="12" spans="2:22" hidden="1" x14ac:dyDescent="0.2"/>
    <row r="13" spans="2:22" hidden="1" x14ac:dyDescent="0.2"/>
    <row r="14" spans="2:22" hidden="1" x14ac:dyDescent="0.2"/>
    <row r="15" spans="2:22" hidden="1" x14ac:dyDescent="0.2"/>
    <row r="16" spans="2:22" hidden="1" x14ac:dyDescent="0.2"/>
    <row r="17" spans="1:9" hidden="1" x14ac:dyDescent="0.2"/>
    <row r="18" spans="1:9" hidden="1" x14ac:dyDescent="0.2"/>
    <row r="19" spans="1:9" hidden="1" x14ac:dyDescent="0.2"/>
    <row r="20" spans="1:9" hidden="1" x14ac:dyDescent="0.2"/>
    <row r="21" spans="1:9" hidden="1" x14ac:dyDescent="0.2"/>
    <row r="22" spans="1:9" hidden="1" x14ac:dyDescent="0.2">
      <c r="B22" s="25"/>
      <c r="C22" s="25"/>
      <c r="D22" s="25"/>
      <c r="E22" s="29"/>
      <c r="F22" s="25"/>
      <c r="G22" s="25"/>
      <c r="H22" s="25"/>
      <c r="I22" s="25"/>
    </row>
    <row r="23" spans="1:9" hidden="1" x14ac:dyDescent="0.2">
      <c r="B23" s="25"/>
      <c r="C23" s="25"/>
      <c r="D23" s="25"/>
      <c r="E23" s="25"/>
      <c r="F23" s="25"/>
      <c r="G23" s="25"/>
      <c r="H23" s="25"/>
      <c r="I23" s="25"/>
    </row>
    <row r="24" spans="1:9" ht="15.75" customHeight="1" x14ac:dyDescent="0.2">
      <c r="B24" s="44" t="s">
        <v>260</v>
      </c>
      <c r="C24" s="42"/>
      <c r="D24" s="43"/>
      <c r="E24" s="43"/>
      <c r="F24" s="43"/>
      <c r="G24" s="43"/>
      <c r="H24" s="43"/>
      <c r="I24" s="43"/>
    </row>
    <row r="25" spans="1:9" ht="16.5" customHeight="1" x14ac:dyDescent="0.2">
      <c r="B25" s="45"/>
      <c r="C25" s="45"/>
      <c r="D25" s="67" t="s">
        <v>261</v>
      </c>
      <c r="E25" s="67" t="s">
        <v>262</v>
      </c>
      <c r="F25" s="67" t="s">
        <v>263</v>
      </c>
      <c r="G25" s="67" t="s">
        <v>264</v>
      </c>
      <c r="H25" s="67" t="s">
        <v>83</v>
      </c>
      <c r="I25" s="67" t="s">
        <v>265</v>
      </c>
    </row>
    <row r="26" spans="1:9" ht="16.5" customHeight="1" x14ac:dyDescent="0.2">
      <c r="B26" s="46">
        <v>44927</v>
      </c>
      <c r="C26" s="46"/>
      <c r="D26" s="47"/>
      <c r="E26" s="48"/>
      <c r="F26" s="47"/>
      <c r="G26" s="49"/>
      <c r="H26" s="50"/>
      <c r="I26" s="51"/>
    </row>
    <row r="27" spans="1:9" ht="16.5" customHeight="1" x14ac:dyDescent="0.2">
      <c r="B27" s="52">
        <v>44958</v>
      </c>
      <c r="C27" s="52"/>
      <c r="D27" s="53"/>
      <c r="E27" s="54"/>
      <c r="F27" s="53"/>
      <c r="G27" s="55"/>
      <c r="H27" s="56"/>
      <c r="I27" s="55"/>
    </row>
    <row r="28" spans="1:9" ht="16.5" customHeight="1" x14ac:dyDescent="0.2">
      <c r="B28" s="46">
        <v>44986</v>
      </c>
      <c r="C28" s="46"/>
      <c r="D28" s="47"/>
      <c r="E28" s="48"/>
      <c r="F28" s="47"/>
      <c r="G28" s="49"/>
      <c r="H28" s="50"/>
      <c r="I28" s="49"/>
    </row>
    <row r="29" spans="1:9" ht="16.5" customHeight="1" x14ac:dyDescent="0.2">
      <c r="B29" s="52">
        <v>45017</v>
      </c>
      <c r="C29" s="52"/>
      <c r="D29" s="53"/>
      <c r="E29" s="54"/>
      <c r="F29" s="53"/>
      <c r="G29" s="55"/>
      <c r="H29" s="56"/>
      <c r="I29" s="57"/>
    </row>
    <row r="30" spans="1:9" ht="16.5" customHeight="1" x14ac:dyDescent="0.2">
      <c r="B30" s="46">
        <v>45047</v>
      </c>
      <c r="C30" s="46"/>
      <c r="D30" s="47"/>
      <c r="E30" s="48"/>
      <c r="F30" s="47"/>
      <c r="G30" s="49"/>
      <c r="H30" s="50"/>
      <c r="I30" s="51"/>
    </row>
    <row r="31" spans="1:9" ht="16.5" customHeight="1" x14ac:dyDescent="0.2">
      <c r="A31" s="30"/>
      <c r="B31" s="52">
        <v>45078</v>
      </c>
      <c r="C31" s="52"/>
      <c r="D31" s="53"/>
      <c r="E31" s="54"/>
      <c r="F31" s="53"/>
      <c r="G31" s="55"/>
      <c r="H31" s="56"/>
      <c r="I31" s="54"/>
    </row>
    <row r="32" spans="1:9" ht="16.5" customHeight="1" x14ac:dyDescent="0.3">
      <c r="B32" s="46">
        <v>45108</v>
      </c>
      <c r="C32" s="46"/>
      <c r="D32" s="58"/>
      <c r="E32" s="51"/>
      <c r="F32" s="47"/>
      <c r="G32" s="49"/>
      <c r="H32" s="59"/>
      <c r="I32" s="51"/>
    </row>
    <row r="33" spans="2:9" ht="16.5" customHeight="1" x14ac:dyDescent="0.2">
      <c r="B33" s="52">
        <v>45139</v>
      </c>
      <c r="C33" s="52"/>
      <c r="D33" s="53"/>
      <c r="E33" s="54"/>
      <c r="F33" s="53"/>
      <c r="G33" s="55"/>
      <c r="H33" s="56"/>
      <c r="I33" s="57"/>
    </row>
    <row r="34" spans="2:9" ht="16.5" customHeight="1" x14ac:dyDescent="0.2">
      <c r="B34" s="46">
        <v>45170</v>
      </c>
      <c r="C34" s="46"/>
      <c r="D34" s="47"/>
      <c r="E34" s="48"/>
      <c r="F34" s="47"/>
      <c r="G34" s="49"/>
      <c r="H34" s="50"/>
      <c r="I34" s="51"/>
    </row>
    <row r="35" spans="2:9" ht="16.5" customHeight="1" x14ac:dyDescent="0.2">
      <c r="B35" s="52">
        <v>45200</v>
      </c>
      <c r="C35" s="52"/>
      <c r="D35" s="53"/>
      <c r="E35" s="54"/>
      <c r="F35" s="53"/>
      <c r="G35" s="55"/>
      <c r="H35" s="56"/>
      <c r="I35" s="57"/>
    </row>
    <row r="36" spans="2:9" ht="16.5" customHeight="1" x14ac:dyDescent="0.2">
      <c r="B36" s="46">
        <v>45231</v>
      </c>
      <c r="C36" s="46"/>
      <c r="D36" s="47"/>
      <c r="E36" s="48"/>
      <c r="F36" s="47"/>
      <c r="G36" s="49"/>
      <c r="H36" s="50"/>
      <c r="I36" s="51"/>
    </row>
    <row r="37" spans="2:9" ht="16.5" customHeight="1" x14ac:dyDescent="0.2">
      <c r="B37" s="52">
        <v>45261</v>
      </c>
      <c r="C37" s="52"/>
      <c r="D37" s="53"/>
      <c r="E37" s="54"/>
      <c r="F37" s="53"/>
      <c r="G37" s="55"/>
      <c r="H37" s="56"/>
      <c r="I37" s="57"/>
    </row>
    <row r="38" spans="2:9" ht="16.5" customHeight="1" x14ac:dyDescent="0.2">
      <c r="B38" s="46">
        <v>45292</v>
      </c>
      <c r="C38" s="46"/>
      <c r="D38" s="47"/>
      <c r="E38" s="48"/>
      <c r="F38" s="47"/>
      <c r="G38" s="49"/>
      <c r="H38" s="50"/>
      <c r="I38" s="51"/>
    </row>
    <row r="39" spans="2:9" ht="16.5" customHeight="1" x14ac:dyDescent="0.2">
      <c r="B39" s="52">
        <v>45323</v>
      </c>
      <c r="C39" s="52"/>
      <c r="D39" s="53"/>
      <c r="E39" s="54"/>
      <c r="F39" s="53"/>
      <c r="G39" s="55"/>
      <c r="H39" s="56"/>
      <c r="I39" s="57"/>
    </row>
    <row r="40" spans="2:9" ht="16.5" customHeight="1" x14ac:dyDescent="0.2">
      <c r="B40" s="46">
        <v>45352</v>
      </c>
      <c r="C40" s="46"/>
      <c r="D40" s="47"/>
      <c r="E40" s="48"/>
      <c r="F40" s="47"/>
      <c r="G40" s="49"/>
      <c r="H40" s="50"/>
      <c r="I40" s="51"/>
    </row>
    <row r="41" spans="2:9" ht="16.5" customHeight="1" x14ac:dyDescent="0.2">
      <c r="B41" s="52">
        <v>45383</v>
      </c>
      <c r="C41" s="52"/>
      <c r="D41" s="53"/>
      <c r="E41" s="54"/>
      <c r="F41" s="53"/>
      <c r="G41" s="55"/>
      <c r="H41" s="56"/>
      <c r="I41" s="57"/>
    </row>
    <row r="42" spans="2:9" ht="16.5" customHeight="1" x14ac:dyDescent="0.2">
      <c r="B42" s="46">
        <v>45413</v>
      </c>
      <c r="C42" s="46"/>
      <c r="D42" s="47"/>
      <c r="E42" s="48"/>
      <c r="F42" s="47"/>
      <c r="G42" s="49"/>
      <c r="H42" s="50"/>
      <c r="I42" s="51"/>
    </row>
    <row r="43" spans="2:9" ht="16.5" customHeight="1" x14ac:dyDescent="0.2">
      <c r="B43" s="52">
        <v>45474</v>
      </c>
      <c r="C43" s="52"/>
      <c r="D43" s="53"/>
      <c r="E43" s="54"/>
      <c r="F43" s="53"/>
      <c r="G43" s="55"/>
      <c r="H43" s="56"/>
      <c r="I43" s="57"/>
    </row>
    <row r="44" spans="2:9" ht="16.5" customHeight="1" x14ac:dyDescent="0.2">
      <c r="B44" s="46">
        <v>45505</v>
      </c>
      <c r="C44" s="46"/>
      <c r="D44" s="47"/>
      <c r="E44" s="48"/>
      <c r="F44" s="47"/>
      <c r="G44" s="49"/>
      <c r="H44" s="50"/>
      <c r="I44" s="51"/>
    </row>
    <row r="45" spans="2:9" ht="16.5" customHeight="1" x14ac:dyDescent="0.2">
      <c r="B45" s="52">
        <v>45536</v>
      </c>
      <c r="C45" s="52"/>
      <c r="D45" s="53"/>
      <c r="E45" s="54"/>
      <c r="F45" s="53"/>
      <c r="G45" s="55"/>
      <c r="H45" s="56"/>
      <c r="I45" s="57"/>
    </row>
    <row r="46" spans="2:9" ht="16.5" customHeight="1" x14ac:dyDescent="0.2">
      <c r="B46" s="46">
        <v>45566</v>
      </c>
      <c r="C46" s="46"/>
      <c r="D46" s="47"/>
      <c r="E46" s="48"/>
      <c r="F46" s="47"/>
      <c r="G46" s="49"/>
      <c r="H46" s="50"/>
      <c r="I46" s="51"/>
    </row>
    <row r="47" spans="2:9" ht="16.5" customHeight="1" x14ac:dyDescent="0.2">
      <c r="B47" s="52">
        <v>45597</v>
      </c>
      <c r="C47" s="52"/>
      <c r="D47" s="53"/>
      <c r="E47" s="54"/>
      <c r="F47" s="53"/>
      <c r="G47" s="55"/>
      <c r="H47" s="56"/>
      <c r="I47" s="57"/>
    </row>
    <row r="48" spans="2:9" ht="16.5" customHeight="1" x14ac:dyDescent="0.2">
      <c r="B48" s="46">
        <v>45627</v>
      </c>
      <c r="C48" s="46"/>
      <c r="D48" s="47"/>
      <c r="E48" s="48"/>
      <c r="F48" s="47"/>
      <c r="G48" s="49"/>
      <c r="H48" s="50"/>
      <c r="I48" s="51"/>
    </row>
    <row r="49" spans="2:9" ht="16.5" customHeight="1" x14ac:dyDescent="0.2">
      <c r="B49" s="52">
        <v>45658</v>
      </c>
      <c r="C49" s="52"/>
      <c r="D49" s="53"/>
      <c r="E49" s="54"/>
      <c r="F49" s="53"/>
      <c r="G49" s="55"/>
      <c r="H49" s="56"/>
      <c r="I49" s="57"/>
    </row>
    <row r="50" spans="2:9" ht="16.5" customHeight="1" x14ac:dyDescent="0.2">
      <c r="B50" s="46">
        <v>45689</v>
      </c>
      <c r="C50" s="46"/>
      <c r="D50" s="47"/>
      <c r="E50" s="48"/>
      <c r="F50" s="47"/>
      <c r="G50" s="49"/>
      <c r="H50" s="50"/>
      <c r="I50" s="51"/>
    </row>
    <row r="51" spans="2:9" ht="16.5" customHeight="1" x14ac:dyDescent="0.2">
      <c r="B51" s="60" t="s">
        <v>9</v>
      </c>
      <c r="C51" s="61"/>
      <c r="D51" s="62">
        <f>+SUM(D26:D50)</f>
        <v>0</v>
      </c>
      <c r="E51" s="63">
        <f>+SUM(E26:E50)</f>
        <v>0</v>
      </c>
      <c r="F51" s="62">
        <f>+SUM(F26:F50)</f>
        <v>0</v>
      </c>
      <c r="G51" s="64">
        <f>+SUM(G26:G50)</f>
        <v>0</v>
      </c>
      <c r="H51" s="65">
        <f>H43</f>
        <v>0</v>
      </c>
      <c r="I51" s="66">
        <f>I43</f>
        <v>0</v>
      </c>
    </row>
  </sheetData>
  <pageMargins left="0.511811024" right="0.511811024" top="0.78740157499999996" bottom="0.78740157499999996" header="0.31496062000000002" footer="0.31496062000000002"/>
  <pageSetup scale="4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1"/>
  <sheetViews>
    <sheetView workbookViewId="0">
      <selection activeCell="XDG33" sqref="XDG33"/>
    </sheetView>
  </sheetViews>
  <sheetFormatPr defaultRowHeight="16.5" x14ac:dyDescent="0.3"/>
  <sheetData>
    <row r="1" spans="1:15" x14ac:dyDescent="0.3">
      <c r="A1" t="s">
        <v>266</v>
      </c>
      <c r="B1" t="s">
        <v>267</v>
      </c>
      <c r="C1" t="s">
        <v>28</v>
      </c>
      <c r="D1" t="s">
        <v>268</v>
      </c>
      <c r="E1" t="s">
        <v>269</v>
      </c>
      <c r="F1" t="s">
        <v>270</v>
      </c>
      <c r="G1" t="s">
        <v>271</v>
      </c>
      <c r="H1" t="s">
        <v>272</v>
      </c>
      <c r="I1" t="s">
        <v>273</v>
      </c>
      <c r="J1" t="s">
        <v>274</v>
      </c>
      <c r="K1" t="s">
        <v>275</v>
      </c>
      <c r="L1" t="s">
        <v>276</v>
      </c>
      <c r="M1" t="s">
        <v>277</v>
      </c>
      <c r="N1" t="s">
        <v>278</v>
      </c>
      <c r="O1" t="s">
        <v>279</v>
      </c>
    </row>
  </sheetData>
  <pageMargins left="0.75" right="0.75" top="1" bottom="1" header="0.5" footer="0.5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Q1"/>
  <sheetViews>
    <sheetView workbookViewId="0">
      <selection activeCell="XDG33" sqref="XDG33"/>
    </sheetView>
  </sheetViews>
  <sheetFormatPr defaultRowHeight="16.5" x14ac:dyDescent="0.3"/>
  <sheetData>
    <row r="1" spans="1:17" x14ac:dyDescent="0.3">
      <c r="A1" t="s">
        <v>266</v>
      </c>
      <c r="B1" t="s">
        <v>280</v>
      </c>
      <c r="C1" t="s">
        <v>281</v>
      </c>
      <c r="D1" t="s">
        <v>282</v>
      </c>
      <c r="E1" t="s">
        <v>283</v>
      </c>
      <c r="F1" t="s">
        <v>284</v>
      </c>
      <c r="G1" t="s">
        <v>267</v>
      </c>
      <c r="H1" t="s">
        <v>285</v>
      </c>
      <c r="I1" t="s">
        <v>286</v>
      </c>
      <c r="J1" t="s">
        <v>287</v>
      </c>
      <c r="K1" t="s">
        <v>288</v>
      </c>
      <c r="L1" t="s">
        <v>289</v>
      </c>
      <c r="M1" t="s">
        <v>28</v>
      </c>
      <c r="N1" t="s">
        <v>290</v>
      </c>
      <c r="O1" t="s">
        <v>291</v>
      </c>
      <c r="P1" t="s">
        <v>292</v>
      </c>
      <c r="Q1" t="s">
        <v>293</v>
      </c>
    </row>
  </sheetData>
  <pageMargins left="0.75" right="0.75" top="1" bottom="1" header="0.5" footer="0.5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V702"/>
  <sheetViews>
    <sheetView workbookViewId="0">
      <selection activeCell="XDG33" sqref="XDG33"/>
    </sheetView>
  </sheetViews>
  <sheetFormatPr defaultColWidth="14.375" defaultRowHeight="15" customHeight="1" x14ac:dyDescent="0.3"/>
  <cols>
    <col min="1" max="23" width="8.625" style="20" customWidth="1"/>
    <col min="24" max="26" width="7.625" style="20" customWidth="1"/>
    <col min="27" max="27" width="12.625" style="20" customWidth="1"/>
    <col min="28" max="29" width="14.375" style="20" customWidth="1"/>
    <col min="30" max="16384" width="14.375" style="20"/>
  </cols>
  <sheetData>
    <row r="1" spans="1:22" ht="14.45" customHeight="1" x14ac:dyDescent="0.3">
      <c r="A1" s="20" t="s">
        <v>266</v>
      </c>
      <c r="B1" s="20" t="s">
        <v>53</v>
      </c>
      <c r="C1" s="20" t="s">
        <v>294</v>
      </c>
      <c r="D1" s="20" t="s">
        <v>267</v>
      </c>
      <c r="E1" s="20" t="s">
        <v>295</v>
      </c>
      <c r="F1" s="20" t="s">
        <v>296</v>
      </c>
      <c r="G1" s="20" t="s">
        <v>297</v>
      </c>
      <c r="H1" s="20" t="s">
        <v>298</v>
      </c>
      <c r="I1" s="20" t="s">
        <v>273</v>
      </c>
      <c r="J1" s="20" t="s">
        <v>299</v>
      </c>
      <c r="K1" s="20" t="s">
        <v>300</v>
      </c>
      <c r="L1" s="20" t="s">
        <v>301</v>
      </c>
      <c r="M1" s="20" t="s">
        <v>302</v>
      </c>
      <c r="N1" s="20" t="s">
        <v>303</v>
      </c>
      <c r="O1" s="20" t="s">
        <v>304</v>
      </c>
      <c r="R1" s="32">
        <f>I2</f>
        <v>0</v>
      </c>
      <c r="S1" s="32">
        <f>COUNTIF(K:K,$R$1&gt;0)</f>
        <v>0</v>
      </c>
      <c r="T1" s="34">
        <f>SUMIFS($G:$G,K:K,$R$1)</f>
        <v>0</v>
      </c>
      <c r="U1" s="20">
        <f>COUNTIF(H:H,$R$1&gt;0)</f>
        <v>0</v>
      </c>
      <c r="V1" s="20">
        <f>SUMIFS($G:$G,H:H,$R$1)</f>
        <v>0</v>
      </c>
    </row>
    <row r="168" spans="14:15" ht="15.75" customHeight="1" x14ac:dyDescent="0.3">
      <c r="N168" s="20">
        <f t="shared" ref="N168:N231" si="0">IF($B168="ativo",$K168,0)</f>
        <v>0</v>
      </c>
      <c r="O168" s="20">
        <f t="shared" ref="O168:O231" si="1">IF($B168="distratado",$K168,0)</f>
        <v>0</v>
      </c>
    </row>
    <row r="169" spans="14:15" ht="15.75" customHeight="1" x14ac:dyDescent="0.3">
      <c r="N169" s="20">
        <f t="shared" si="0"/>
        <v>0</v>
      </c>
      <c r="O169" s="20">
        <f t="shared" si="1"/>
        <v>0</v>
      </c>
    </row>
    <row r="170" spans="14:15" ht="15.75" customHeight="1" x14ac:dyDescent="0.3">
      <c r="N170" s="20">
        <f t="shared" si="0"/>
        <v>0</v>
      </c>
      <c r="O170" s="20">
        <f t="shared" si="1"/>
        <v>0</v>
      </c>
    </row>
    <row r="171" spans="14:15" ht="15.75" customHeight="1" x14ac:dyDescent="0.3">
      <c r="N171" s="20">
        <f t="shared" si="0"/>
        <v>0</v>
      </c>
      <c r="O171" s="20">
        <f t="shared" si="1"/>
        <v>0</v>
      </c>
    </row>
    <row r="172" spans="14:15" ht="15.75" customHeight="1" x14ac:dyDescent="0.3">
      <c r="N172" s="20">
        <f t="shared" si="0"/>
        <v>0</v>
      </c>
      <c r="O172" s="20">
        <f t="shared" si="1"/>
        <v>0</v>
      </c>
    </row>
    <row r="173" spans="14:15" ht="15.75" customHeight="1" x14ac:dyDescent="0.3">
      <c r="N173" s="20">
        <f t="shared" si="0"/>
        <v>0</v>
      </c>
      <c r="O173" s="20">
        <f t="shared" si="1"/>
        <v>0</v>
      </c>
    </row>
    <row r="174" spans="14:15" ht="15.75" customHeight="1" x14ac:dyDescent="0.3">
      <c r="N174" s="20">
        <f t="shared" si="0"/>
        <v>0</v>
      </c>
      <c r="O174" s="20">
        <f t="shared" si="1"/>
        <v>0</v>
      </c>
    </row>
    <row r="175" spans="14:15" ht="15.75" customHeight="1" x14ac:dyDescent="0.3">
      <c r="N175" s="20">
        <f t="shared" si="0"/>
        <v>0</v>
      </c>
      <c r="O175" s="20">
        <f t="shared" si="1"/>
        <v>0</v>
      </c>
    </row>
    <row r="176" spans="14:15" ht="15.75" customHeight="1" x14ac:dyDescent="0.3">
      <c r="N176" s="20">
        <f t="shared" si="0"/>
        <v>0</v>
      </c>
      <c r="O176" s="20">
        <f t="shared" si="1"/>
        <v>0</v>
      </c>
    </row>
    <row r="177" spans="14:15" ht="15.75" customHeight="1" x14ac:dyDescent="0.3">
      <c r="N177" s="20">
        <f t="shared" si="0"/>
        <v>0</v>
      </c>
      <c r="O177" s="20">
        <f t="shared" si="1"/>
        <v>0</v>
      </c>
    </row>
    <row r="178" spans="14:15" ht="15.75" customHeight="1" x14ac:dyDescent="0.3">
      <c r="N178" s="20">
        <f t="shared" si="0"/>
        <v>0</v>
      </c>
      <c r="O178" s="20">
        <f t="shared" si="1"/>
        <v>0</v>
      </c>
    </row>
    <row r="179" spans="14:15" ht="15.75" customHeight="1" x14ac:dyDescent="0.3">
      <c r="N179" s="20">
        <f t="shared" si="0"/>
        <v>0</v>
      </c>
      <c r="O179" s="20">
        <f t="shared" si="1"/>
        <v>0</v>
      </c>
    </row>
    <row r="180" spans="14:15" ht="15.75" customHeight="1" x14ac:dyDescent="0.3">
      <c r="N180" s="20">
        <f t="shared" si="0"/>
        <v>0</v>
      </c>
      <c r="O180" s="20">
        <f t="shared" si="1"/>
        <v>0</v>
      </c>
    </row>
    <row r="181" spans="14:15" ht="15.75" customHeight="1" x14ac:dyDescent="0.3">
      <c r="N181" s="20">
        <f t="shared" si="0"/>
        <v>0</v>
      </c>
      <c r="O181" s="20">
        <f t="shared" si="1"/>
        <v>0</v>
      </c>
    </row>
    <row r="182" spans="14:15" ht="15.75" customHeight="1" x14ac:dyDescent="0.3">
      <c r="N182" s="20">
        <f t="shared" si="0"/>
        <v>0</v>
      </c>
      <c r="O182" s="20">
        <f t="shared" si="1"/>
        <v>0</v>
      </c>
    </row>
    <row r="183" spans="14:15" ht="15.75" customHeight="1" x14ac:dyDescent="0.3">
      <c r="N183" s="20">
        <f t="shared" si="0"/>
        <v>0</v>
      </c>
      <c r="O183" s="20">
        <f t="shared" si="1"/>
        <v>0</v>
      </c>
    </row>
    <row r="184" spans="14:15" ht="15.75" customHeight="1" x14ac:dyDescent="0.3">
      <c r="N184" s="20">
        <f t="shared" si="0"/>
        <v>0</v>
      </c>
      <c r="O184" s="20">
        <f t="shared" si="1"/>
        <v>0</v>
      </c>
    </row>
    <row r="185" spans="14:15" ht="15.75" customHeight="1" x14ac:dyDescent="0.3">
      <c r="N185" s="20">
        <f t="shared" si="0"/>
        <v>0</v>
      </c>
      <c r="O185" s="20">
        <f t="shared" si="1"/>
        <v>0</v>
      </c>
    </row>
    <row r="186" spans="14:15" ht="15.75" customHeight="1" x14ac:dyDescent="0.3">
      <c r="N186" s="20">
        <f t="shared" si="0"/>
        <v>0</v>
      </c>
      <c r="O186" s="20">
        <f t="shared" si="1"/>
        <v>0</v>
      </c>
    </row>
    <row r="187" spans="14:15" ht="15.75" customHeight="1" x14ac:dyDescent="0.3">
      <c r="N187" s="20">
        <f t="shared" si="0"/>
        <v>0</v>
      </c>
      <c r="O187" s="20">
        <f t="shared" si="1"/>
        <v>0</v>
      </c>
    </row>
    <row r="188" spans="14:15" ht="15.75" customHeight="1" x14ac:dyDescent="0.3">
      <c r="N188" s="20">
        <f t="shared" si="0"/>
        <v>0</v>
      </c>
      <c r="O188" s="20">
        <f t="shared" si="1"/>
        <v>0</v>
      </c>
    </row>
    <row r="189" spans="14:15" ht="15.75" customHeight="1" x14ac:dyDescent="0.3">
      <c r="N189" s="20">
        <f t="shared" si="0"/>
        <v>0</v>
      </c>
      <c r="O189" s="20">
        <f t="shared" si="1"/>
        <v>0</v>
      </c>
    </row>
    <row r="190" spans="14:15" ht="15.75" customHeight="1" x14ac:dyDescent="0.3">
      <c r="N190" s="20">
        <f t="shared" si="0"/>
        <v>0</v>
      </c>
      <c r="O190" s="20">
        <f t="shared" si="1"/>
        <v>0</v>
      </c>
    </row>
    <row r="191" spans="14:15" ht="15.75" customHeight="1" x14ac:dyDescent="0.3">
      <c r="N191" s="20">
        <f t="shared" si="0"/>
        <v>0</v>
      </c>
      <c r="O191" s="20">
        <f t="shared" si="1"/>
        <v>0</v>
      </c>
    </row>
    <row r="192" spans="14:15" ht="15.75" customHeight="1" x14ac:dyDescent="0.3">
      <c r="N192" s="20">
        <f t="shared" si="0"/>
        <v>0</v>
      </c>
      <c r="O192" s="20">
        <f t="shared" si="1"/>
        <v>0</v>
      </c>
    </row>
    <row r="193" spans="14:15" ht="15.75" customHeight="1" x14ac:dyDescent="0.3">
      <c r="N193" s="20">
        <f t="shared" si="0"/>
        <v>0</v>
      </c>
      <c r="O193" s="20">
        <f t="shared" si="1"/>
        <v>0</v>
      </c>
    </row>
    <row r="194" spans="14:15" ht="15.75" customHeight="1" x14ac:dyDescent="0.3">
      <c r="N194" s="20">
        <f t="shared" si="0"/>
        <v>0</v>
      </c>
      <c r="O194" s="20">
        <f t="shared" si="1"/>
        <v>0</v>
      </c>
    </row>
    <row r="195" spans="14:15" ht="15.75" customHeight="1" x14ac:dyDescent="0.3">
      <c r="N195" s="20">
        <f t="shared" si="0"/>
        <v>0</v>
      </c>
      <c r="O195" s="20">
        <f t="shared" si="1"/>
        <v>0</v>
      </c>
    </row>
    <row r="196" spans="14:15" ht="15.75" customHeight="1" x14ac:dyDescent="0.3">
      <c r="N196" s="20">
        <f t="shared" si="0"/>
        <v>0</v>
      </c>
      <c r="O196" s="20">
        <f t="shared" si="1"/>
        <v>0</v>
      </c>
    </row>
    <row r="197" spans="14:15" ht="15.75" customHeight="1" x14ac:dyDescent="0.3">
      <c r="N197" s="20">
        <f t="shared" si="0"/>
        <v>0</v>
      </c>
      <c r="O197" s="20">
        <f t="shared" si="1"/>
        <v>0</v>
      </c>
    </row>
    <row r="198" spans="14:15" ht="15.75" customHeight="1" x14ac:dyDescent="0.3">
      <c r="N198" s="20">
        <f t="shared" si="0"/>
        <v>0</v>
      </c>
      <c r="O198" s="20">
        <f t="shared" si="1"/>
        <v>0</v>
      </c>
    </row>
    <row r="199" spans="14:15" ht="15.75" customHeight="1" x14ac:dyDescent="0.3">
      <c r="N199" s="20">
        <f t="shared" si="0"/>
        <v>0</v>
      </c>
      <c r="O199" s="20">
        <f t="shared" si="1"/>
        <v>0</v>
      </c>
    </row>
    <row r="200" spans="14:15" ht="15.75" customHeight="1" x14ac:dyDescent="0.3">
      <c r="N200" s="20">
        <f t="shared" si="0"/>
        <v>0</v>
      </c>
      <c r="O200" s="20">
        <f t="shared" si="1"/>
        <v>0</v>
      </c>
    </row>
    <row r="201" spans="14:15" ht="15.75" customHeight="1" x14ac:dyDescent="0.3">
      <c r="N201" s="20">
        <f t="shared" si="0"/>
        <v>0</v>
      </c>
      <c r="O201" s="20">
        <f t="shared" si="1"/>
        <v>0</v>
      </c>
    </row>
    <row r="202" spans="14:15" ht="15.75" customHeight="1" x14ac:dyDescent="0.3">
      <c r="N202" s="20">
        <f t="shared" si="0"/>
        <v>0</v>
      </c>
      <c r="O202" s="20">
        <f t="shared" si="1"/>
        <v>0</v>
      </c>
    </row>
    <row r="203" spans="14:15" ht="15.75" customHeight="1" x14ac:dyDescent="0.3">
      <c r="N203" s="20">
        <f t="shared" si="0"/>
        <v>0</v>
      </c>
      <c r="O203" s="20">
        <f t="shared" si="1"/>
        <v>0</v>
      </c>
    </row>
    <row r="204" spans="14:15" ht="15.75" customHeight="1" x14ac:dyDescent="0.3">
      <c r="N204" s="20">
        <f t="shared" si="0"/>
        <v>0</v>
      </c>
      <c r="O204" s="20">
        <f t="shared" si="1"/>
        <v>0</v>
      </c>
    </row>
    <row r="205" spans="14:15" ht="15.75" customHeight="1" x14ac:dyDescent="0.3">
      <c r="N205" s="20">
        <f t="shared" si="0"/>
        <v>0</v>
      </c>
      <c r="O205" s="20">
        <f t="shared" si="1"/>
        <v>0</v>
      </c>
    </row>
    <row r="206" spans="14:15" ht="15.75" customHeight="1" x14ac:dyDescent="0.3">
      <c r="N206" s="20">
        <f t="shared" si="0"/>
        <v>0</v>
      </c>
      <c r="O206" s="20">
        <f t="shared" si="1"/>
        <v>0</v>
      </c>
    </row>
    <row r="207" spans="14:15" ht="15.75" customHeight="1" x14ac:dyDescent="0.3">
      <c r="N207" s="20">
        <f t="shared" si="0"/>
        <v>0</v>
      </c>
      <c r="O207" s="20">
        <f t="shared" si="1"/>
        <v>0</v>
      </c>
    </row>
    <row r="208" spans="14:15" ht="15.75" customHeight="1" x14ac:dyDescent="0.3">
      <c r="N208" s="20">
        <f t="shared" si="0"/>
        <v>0</v>
      </c>
      <c r="O208" s="20">
        <f t="shared" si="1"/>
        <v>0</v>
      </c>
    </row>
    <row r="209" spans="14:15" ht="15.75" customHeight="1" x14ac:dyDescent="0.3">
      <c r="N209" s="20">
        <f t="shared" si="0"/>
        <v>0</v>
      </c>
      <c r="O209" s="20">
        <f t="shared" si="1"/>
        <v>0</v>
      </c>
    </row>
    <row r="210" spans="14:15" ht="15.75" customHeight="1" x14ac:dyDescent="0.3">
      <c r="N210" s="20">
        <f t="shared" si="0"/>
        <v>0</v>
      </c>
      <c r="O210" s="20">
        <f t="shared" si="1"/>
        <v>0</v>
      </c>
    </row>
    <row r="211" spans="14:15" ht="15.75" customHeight="1" x14ac:dyDescent="0.3">
      <c r="N211" s="20">
        <f t="shared" si="0"/>
        <v>0</v>
      </c>
      <c r="O211" s="20">
        <f t="shared" si="1"/>
        <v>0</v>
      </c>
    </row>
    <row r="212" spans="14:15" ht="15.75" customHeight="1" x14ac:dyDescent="0.3">
      <c r="N212" s="20">
        <f t="shared" si="0"/>
        <v>0</v>
      </c>
      <c r="O212" s="20">
        <f t="shared" si="1"/>
        <v>0</v>
      </c>
    </row>
    <row r="213" spans="14:15" ht="15.75" customHeight="1" x14ac:dyDescent="0.3">
      <c r="N213" s="20">
        <f t="shared" si="0"/>
        <v>0</v>
      </c>
      <c r="O213" s="20">
        <f t="shared" si="1"/>
        <v>0</v>
      </c>
    </row>
    <row r="214" spans="14:15" ht="15.75" customHeight="1" x14ac:dyDescent="0.3">
      <c r="N214" s="20">
        <f t="shared" si="0"/>
        <v>0</v>
      </c>
      <c r="O214" s="20">
        <f t="shared" si="1"/>
        <v>0</v>
      </c>
    </row>
    <row r="215" spans="14:15" ht="15.75" customHeight="1" x14ac:dyDescent="0.3">
      <c r="N215" s="20">
        <f t="shared" si="0"/>
        <v>0</v>
      </c>
      <c r="O215" s="20">
        <f t="shared" si="1"/>
        <v>0</v>
      </c>
    </row>
    <row r="216" spans="14:15" ht="15.75" customHeight="1" x14ac:dyDescent="0.3">
      <c r="N216" s="20">
        <f t="shared" si="0"/>
        <v>0</v>
      </c>
      <c r="O216" s="20">
        <f t="shared" si="1"/>
        <v>0</v>
      </c>
    </row>
    <row r="217" spans="14:15" ht="15.75" customHeight="1" x14ac:dyDescent="0.3">
      <c r="N217" s="20">
        <f t="shared" si="0"/>
        <v>0</v>
      </c>
      <c r="O217" s="20">
        <f t="shared" si="1"/>
        <v>0</v>
      </c>
    </row>
    <row r="218" spans="14:15" ht="15.75" customHeight="1" x14ac:dyDescent="0.3">
      <c r="N218" s="20">
        <f t="shared" si="0"/>
        <v>0</v>
      </c>
      <c r="O218" s="20">
        <f t="shared" si="1"/>
        <v>0</v>
      </c>
    </row>
    <row r="219" spans="14:15" ht="15.75" customHeight="1" x14ac:dyDescent="0.3">
      <c r="N219" s="20">
        <f t="shared" si="0"/>
        <v>0</v>
      </c>
      <c r="O219" s="20">
        <f t="shared" si="1"/>
        <v>0</v>
      </c>
    </row>
    <row r="220" spans="14:15" ht="15.75" customHeight="1" x14ac:dyDescent="0.3">
      <c r="N220" s="20">
        <f t="shared" si="0"/>
        <v>0</v>
      </c>
      <c r="O220" s="20">
        <f t="shared" si="1"/>
        <v>0</v>
      </c>
    </row>
    <row r="221" spans="14:15" ht="15.75" customHeight="1" x14ac:dyDescent="0.3">
      <c r="N221" s="20">
        <f t="shared" si="0"/>
        <v>0</v>
      </c>
      <c r="O221" s="20">
        <f t="shared" si="1"/>
        <v>0</v>
      </c>
    </row>
    <row r="222" spans="14:15" ht="15.75" customHeight="1" x14ac:dyDescent="0.3">
      <c r="N222" s="20">
        <f t="shared" si="0"/>
        <v>0</v>
      </c>
      <c r="O222" s="20">
        <f t="shared" si="1"/>
        <v>0</v>
      </c>
    </row>
    <row r="223" spans="14:15" ht="15.75" customHeight="1" x14ac:dyDescent="0.3">
      <c r="N223" s="20">
        <f t="shared" si="0"/>
        <v>0</v>
      </c>
      <c r="O223" s="20">
        <f t="shared" si="1"/>
        <v>0</v>
      </c>
    </row>
    <row r="224" spans="14:15" ht="15.75" customHeight="1" x14ac:dyDescent="0.3">
      <c r="N224" s="20">
        <f t="shared" si="0"/>
        <v>0</v>
      </c>
      <c r="O224" s="20">
        <f t="shared" si="1"/>
        <v>0</v>
      </c>
    </row>
    <row r="225" spans="14:15" ht="15.75" customHeight="1" x14ac:dyDescent="0.3">
      <c r="N225" s="20">
        <f t="shared" si="0"/>
        <v>0</v>
      </c>
      <c r="O225" s="20">
        <f t="shared" si="1"/>
        <v>0</v>
      </c>
    </row>
    <row r="226" spans="14:15" ht="15.75" customHeight="1" x14ac:dyDescent="0.3">
      <c r="N226" s="20">
        <f t="shared" si="0"/>
        <v>0</v>
      </c>
      <c r="O226" s="20">
        <f t="shared" si="1"/>
        <v>0</v>
      </c>
    </row>
    <row r="227" spans="14:15" ht="15.75" customHeight="1" x14ac:dyDescent="0.3">
      <c r="N227" s="20">
        <f t="shared" si="0"/>
        <v>0</v>
      </c>
      <c r="O227" s="20">
        <f t="shared" si="1"/>
        <v>0</v>
      </c>
    </row>
    <row r="228" spans="14:15" ht="15.75" customHeight="1" x14ac:dyDescent="0.3">
      <c r="N228" s="20">
        <f t="shared" si="0"/>
        <v>0</v>
      </c>
      <c r="O228" s="20">
        <f t="shared" si="1"/>
        <v>0</v>
      </c>
    </row>
    <row r="229" spans="14:15" ht="15.75" customHeight="1" x14ac:dyDescent="0.3">
      <c r="N229" s="20">
        <f t="shared" si="0"/>
        <v>0</v>
      </c>
      <c r="O229" s="20">
        <f t="shared" si="1"/>
        <v>0</v>
      </c>
    </row>
    <row r="230" spans="14:15" ht="15.75" customHeight="1" x14ac:dyDescent="0.3">
      <c r="N230" s="20">
        <f t="shared" si="0"/>
        <v>0</v>
      </c>
      <c r="O230" s="20">
        <f t="shared" si="1"/>
        <v>0</v>
      </c>
    </row>
    <row r="231" spans="14:15" ht="15.75" customHeight="1" x14ac:dyDescent="0.3">
      <c r="N231" s="20">
        <f t="shared" si="0"/>
        <v>0</v>
      </c>
      <c r="O231" s="20">
        <f t="shared" si="1"/>
        <v>0</v>
      </c>
    </row>
    <row r="232" spans="14:15" ht="15.75" customHeight="1" x14ac:dyDescent="0.3">
      <c r="N232" s="20">
        <f t="shared" ref="N232:N295" si="2">IF($B232="ativo",$K232,0)</f>
        <v>0</v>
      </c>
      <c r="O232" s="20">
        <f t="shared" ref="O232:O295" si="3">IF($B232="distratado",$K232,0)</f>
        <v>0</v>
      </c>
    </row>
    <row r="233" spans="14:15" ht="15.75" customHeight="1" x14ac:dyDescent="0.3">
      <c r="N233" s="20">
        <f t="shared" si="2"/>
        <v>0</v>
      </c>
      <c r="O233" s="20">
        <f t="shared" si="3"/>
        <v>0</v>
      </c>
    </row>
    <row r="234" spans="14:15" ht="15.75" customHeight="1" x14ac:dyDescent="0.3">
      <c r="N234" s="20">
        <f t="shared" si="2"/>
        <v>0</v>
      </c>
      <c r="O234" s="20">
        <f t="shared" si="3"/>
        <v>0</v>
      </c>
    </row>
    <row r="235" spans="14:15" ht="15.75" customHeight="1" x14ac:dyDescent="0.3">
      <c r="N235" s="20">
        <f t="shared" si="2"/>
        <v>0</v>
      </c>
      <c r="O235" s="20">
        <f t="shared" si="3"/>
        <v>0</v>
      </c>
    </row>
    <row r="236" spans="14:15" ht="15.75" customHeight="1" x14ac:dyDescent="0.3">
      <c r="N236" s="20">
        <f t="shared" si="2"/>
        <v>0</v>
      </c>
      <c r="O236" s="20">
        <f t="shared" si="3"/>
        <v>0</v>
      </c>
    </row>
    <row r="237" spans="14:15" ht="15.75" customHeight="1" x14ac:dyDescent="0.3">
      <c r="N237" s="20">
        <f t="shared" si="2"/>
        <v>0</v>
      </c>
      <c r="O237" s="20">
        <f t="shared" si="3"/>
        <v>0</v>
      </c>
    </row>
    <row r="238" spans="14:15" ht="15.75" customHeight="1" x14ac:dyDescent="0.3">
      <c r="N238" s="20">
        <f t="shared" si="2"/>
        <v>0</v>
      </c>
      <c r="O238" s="20">
        <f t="shared" si="3"/>
        <v>0</v>
      </c>
    </row>
    <row r="239" spans="14:15" ht="15.75" customHeight="1" x14ac:dyDescent="0.3">
      <c r="N239" s="20">
        <f t="shared" si="2"/>
        <v>0</v>
      </c>
      <c r="O239" s="20">
        <f t="shared" si="3"/>
        <v>0</v>
      </c>
    </row>
    <row r="240" spans="14:15" ht="15.75" customHeight="1" x14ac:dyDescent="0.3">
      <c r="N240" s="20">
        <f t="shared" si="2"/>
        <v>0</v>
      </c>
      <c r="O240" s="20">
        <f t="shared" si="3"/>
        <v>0</v>
      </c>
    </row>
    <row r="241" spans="14:15" ht="15.75" customHeight="1" x14ac:dyDescent="0.3">
      <c r="N241" s="20">
        <f t="shared" si="2"/>
        <v>0</v>
      </c>
      <c r="O241" s="20">
        <f t="shared" si="3"/>
        <v>0</v>
      </c>
    </row>
    <row r="242" spans="14:15" ht="15.75" customHeight="1" x14ac:dyDescent="0.3">
      <c r="N242" s="20">
        <f t="shared" si="2"/>
        <v>0</v>
      </c>
      <c r="O242" s="20">
        <f t="shared" si="3"/>
        <v>0</v>
      </c>
    </row>
    <row r="243" spans="14:15" ht="15.75" customHeight="1" x14ac:dyDescent="0.3">
      <c r="N243" s="20">
        <f t="shared" si="2"/>
        <v>0</v>
      </c>
      <c r="O243" s="20">
        <f t="shared" si="3"/>
        <v>0</v>
      </c>
    </row>
    <row r="244" spans="14:15" ht="15.75" customHeight="1" x14ac:dyDescent="0.3">
      <c r="N244" s="20">
        <f t="shared" si="2"/>
        <v>0</v>
      </c>
      <c r="O244" s="20">
        <f t="shared" si="3"/>
        <v>0</v>
      </c>
    </row>
    <row r="245" spans="14:15" ht="15.75" customHeight="1" x14ac:dyDescent="0.3">
      <c r="N245" s="20">
        <f t="shared" si="2"/>
        <v>0</v>
      </c>
      <c r="O245" s="20">
        <f t="shared" si="3"/>
        <v>0</v>
      </c>
    </row>
    <row r="246" spans="14:15" ht="15.75" customHeight="1" x14ac:dyDescent="0.3">
      <c r="N246" s="20">
        <f t="shared" si="2"/>
        <v>0</v>
      </c>
      <c r="O246" s="20">
        <f t="shared" si="3"/>
        <v>0</v>
      </c>
    </row>
    <row r="247" spans="14:15" ht="15.75" customHeight="1" x14ac:dyDescent="0.3">
      <c r="N247" s="20">
        <f t="shared" si="2"/>
        <v>0</v>
      </c>
      <c r="O247" s="20">
        <f t="shared" si="3"/>
        <v>0</v>
      </c>
    </row>
    <row r="248" spans="14:15" ht="15.75" customHeight="1" x14ac:dyDescent="0.3">
      <c r="N248" s="20">
        <f t="shared" si="2"/>
        <v>0</v>
      </c>
      <c r="O248" s="20">
        <f t="shared" si="3"/>
        <v>0</v>
      </c>
    </row>
    <row r="249" spans="14:15" ht="15.75" customHeight="1" x14ac:dyDescent="0.3">
      <c r="N249" s="20">
        <f t="shared" si="2"/>
        <v>0</v>
      </c>
      <c r="O249" s="20">
        <f t="shared" si="3"/>
        <v>0</v>
      </c>
    </row>
    <row r="250" spans="14:15" ht="15.75" customHeight="1" x14ac:dyDescent="0.3">
      <c r="N250" s="20">
        <f t="shared" si="2"/>
        <v>0</v>
      </c>
      <c r="O250" s="20">
        <f t="shared" si="3"/>
        <v>0</v>
      </c>
    </row>
    <row r="251" spans="14:15" ht="15.75" customHeight="1" x14ac:dyDescent="0.3">
      <c r="N251" s="20">
        <f t="shared" si="2"/>
        <v>0</v>
      </c>
      <c r="O251" s="20">
        <f t="shared" si="3"/>
        <v>0</v>
      </c>
    </row>
    <row r="252" spans="14:15" ht="15.75" customHeight="1" x14ac:dyDescent="0.3">
      <c r="N252" s="20">
        <f t="shared" si="2"/>
        <v>0</v>
      </c>
      <c r="O252" s="20">
        <f t="shared" si="3"/>
        <v>0</v>
      </c>
    </row>
    <row r="253" spans="14:15" ht="15.75" customHeight="1" x14ac:dyDescent="0.3">
      <c r="N253" s="20">
        <f t="shared" si="2"/>
        <v>0</v>
      </c>
      <c r="O253" s="20">
        <f t="shared" si="3"/>
        <v>0</v>
      </c>
    </row>
    <row r="254" spans="14:15" ht="15.75" customHeight="1" x14ac:dyDescent="0.3">
      <c r="N254" s="20">
        <f t="shared" si="2"/>
        <v>0</v>
      </c>
      <c r="O254" s="20">
        <f t="shared" si="3"/>
        <v>0</v>
      </c>
    </row>
    <row r="255" spans="14:15" ht="15.75" customHeight="1" x14ac:dyDescent="0.3">
      <c r="N255" s="20">
        <f t="shared" si="2"/>
        <v>0</v>
      </c>
      <c r="O255" s="20">
        <f t="shared" si="3"/>
        <v>0</v>
      </c>
    </row>
    <row r="256" spans="14:15" ht="15.75" customHeight="1" x14ac:dyDescent="0.3">
      <c r="N256" s="20">
        <f t="shared" si="2"/>
        <v>0</v>
      </c>
      <c r="O256" s="20">
        <f t="shared" si="3"/>
        <v>0</v>
      </c>
    </row>
    <row r="257" spans="14:15" ht="15.75" customHeight="1" x14ac:dyDescent="0.3">
      <c r="N257" s="20">
        <f t="shared" si="2"/>
        <v>0</v>
      </c>
      <c r="O257" s="20">
        <f t="shared" si="3"/>
        <v>0</v>
      </c>
    </row>
    <row r="258" spans="14:15" ht="15.75" customHeight="1" x14ac:dyDescent="0.3">
      <c r="N258" s="20">
        <f t="shared" si="2"/>
        <v>0</v>
      </c>
      <c r="O258" s="20">
        <f t="shared" si="3"/>
        <v>0</v>
      </c>
    </row>
    <row r="259" spans="14:15" ht="15.75" customHeight="1" x14ac:dyDescent="0.3">
      <c r="N259" s="20">
        <f t="shared" si="2"/>
        <v>0</v>
      </c>
      <c r="O259" s="20">
        <f t="shared" si="3"/>
        <v>0</v>
      </c>
    </row>
    <row r="260" spans="14:15" ht="15.75" customHeight="1" x14ac:dyDescent="0.3">
      <c r="N260" s="20">
        <f t="shared" si="2"/>
        <v>0</v>
      </c>
      <c r="O260" s="20">
        <f t="shared" si="3"/>
        <v>0</v>
      </c>
    </row>
    <row r="261" spans="14:15" ht="15.75" customHeight="1" x14ac:dyDescent="0.3">
      <c r="N261" s="20">
        <f t="shared" si="2"/>
        <v>0</v>
      </c>
      <c r="O261" s="20">
        <f t="shared" si="3"/>
        <v>0</v>
      </c>
    </row>
    <row r="262" spans="14:15" ht="15.75" customHeight="1" x14ac:dyDescent="0.3">
      <c r="N262" s="20">
        <f t="shared" si="2"/>
        <v>0</v>
      </c>
      <c r="O262" s="20">
        <f t="shared" si="3"/>
        <v>0</v>
      </c>
    </row>
    <row r="263" spans="14:15" ht="15.75" customHeight="1" x14ac:dyDescent="0.3">
      <c r="N263" s="20">
        <f t="shared" si="2"/>
        <v>0</v>
      </c>
      <c r="O263" s="20">
        <f t="shared" si="3"/>
        <v>0</v>
      </c>
    </row>
    <row r="264" spans="14:15" ht="15.75" customHeight="1" x14ac:dyDescent="0.3">
      <c r="N264" s="20">
        <f t="shared" si="2"/>
        <v>0</v>
      </c>
      <c r="O264" s="20">
        <f t="shared" si="3"/>
        <v>0</v>
      </c>
    </row>
    <row r="265" spans="14:15" ht="15.75" customHeight="1" x14ac:dyDescent="0.3">
      <c r="N265" s="20">
        <f t="shared" si="2"/>
        <v>0</v>
      </c>
      <c r="O265" s="20">
        <f t="shared" si="3"/>
        <v>0</v>
      </c>
    </row>
    <row r="266" spans="14:15" ht="15.75" customHeight="1" x14ac:dyDescent="0.3">
      <c r="N266" s="20">
        <f t="shared" si="2"/>
        <v>0</v>
      </c>
      <c r="O266" s="20">
        <f t="shared" si="3"/>
        <v>0</v>
      </c>
    </row>
    <row r="267" spans="14:15" ht="15.75" customHeight="1" x14ac:dyDescent="0.3">
      <c r="N267" s="20">
        <f t="shared" si="2"/>
        <v>0</v>
      </c>
      <c r="O267" s="20">
        <f t="shared" si="3"/>
        <v>0</v>
      </c>
    </row>
    <row r="268" spans="14:15" ht="15.75" customHeight="1" x14ac:dyDescent="0.3">
      <c r="N268" s="20">
        <f t="shared" si="2"/>
        <v>0</v>
      </c>
      <c r="O268" s="20">
        <f t="shared" si="3"/>
        <v>0</v>
      </c>
    </row>
    <row r="269" spans="14:15" ht="15.75" customHeight="1" x14ac:dyDescent="0.3">
      <c r="N269" s="20">
        <f t="shared" si="2"/>
        <v>0</v>
      </c>
      <c r="O269" s="20">
        <f t="shared" si="3"/>
        <v>0</v>
      </c>
    </row>
    <row r="270" spans="14:15" ht="15.75" customHeight="1" x14ac:dyDescent="0.3">
      <c r="N270" s="20">
        <f t="shared" si="2"/>
        <v>0</v>
      </c>
      <c r="O270" s="20">
        <f t="shared" si="3"/>
        <v>0</v>
      </c>
    </row>
    <row r="271" spans="14:15" ht="15.75" customHeight="1" x14ac:dyDescent="0.3">
      <c r="N271" s="20">
        <f t="shared" si="2"/>
        <v>0</v>
      </c>
      <c r="O271" s="20">
        <f t="shared" si="3"/>
        <v>0</v>
      </c>
    </row>
    <row r="272" spans="14:15" ht="15.75" customHeight="1" x14ac:dyDescent="0.3">
      <c r="N272" s="20">
        <f t="shared" si="2"/>
        <v>0</v>
      </c>
      <c r="O272" s="20">
        <f t="shared" si="3"/>
        <v>0</v>
      </c>
    </row>
    <row r="273" spans="14:15" ht="15.75" customHeight="1" x14ac:dyDescent="0.3">
      <c r="N273" s="20">
        <f t="shared" si="2"/>
        <v>0</v>
      </c>
      <c r="O273" s="20">
        <f t="shared" si="3"/>
        <v>0</v>
      </c>
    </row>
    <row r="274" spans="14:15" ht="15.75" customHeight="1" x14ac:dyDescent="0.3">
      <c r="N274" s="20">
        <f t="shared" si="2"/>
        <v>0</v>
      </c>
      <c r="O274" s="20">
        <f t="shared" si="3"/>
        <v>0</v>
      </c>
    </row>
    <row r="275" spans="14:15" ht="15.75" customHeight="1" x14ac:dyDescent="0.3">
      <c r="N275" s="20">
        <f t="shared" si="2"/>
        <v>0</v>
      </c>
      <c r="O275" s="20">
        <f t="shared" si="3"/>
        <v>0</v>
      </c>
    </row>
    <row r="276" spans="14:15" ht="15.75" customHeight="1" x14ac:dyDescent="0.3">
      <c r="N276" s="20">
        <f t="shared" si="2"/>
        <v>0</v>
      </c>
      <c r="O276" s="20">
        <f t="shared" si="3"/>
        <v>0</v>
      </c>
    </row>
    <row r="277" spans="14:15" ht="15.75" customHeight="1" x14ac:dyDescent="0.3">
      <c r="N277" s="20">
        <f t="shared" si="2"/>
        <v>0</v>
      </c>
      <c r="O277" s="20">
        <f t="shared" si="3"/>
        <v>0</v>
      </c>
    </row>
    <row r="278" spans="14:15" ht="15.75" customHeight="1" x14ac:dyDescent="0.3">
      <c r="N278" s="20">
        <f t="shared" si="2"/>
        <v>0</v>
      </c>
      <c r="O278" s="20">
        <f t="shared" si="3"/>
        <v>0</v>
      </c>
    </row>
    <row r="279" spans="14:15" ht="15.75" customHeight="1" x14ac:dyDescent="0.3">
      <c r="N279" s="20">
        <f t="shared" si="2"/>
        <v>0</v>
      </c>
      <c r="O279" s="20">
        <f t="shared" si="3"/>
        <v>0</v>
      </c>
    </row>
    <row r="280" spans="14:15" ht="15.75" customHeight="1" x14ac:dyDescent="0.3">
      <c r="N280" s="20">
        <f t="shared" si="2"/>
        <v>0</v>
      </c>
      <c r="O280" s="20">
        <f t="shared" si="3"/>
        <v>0</v>
      </c>
    </row>
    <row r="281" spans="14:15" ht="15.75" customHeight="1" x14ac:dyDescent="0.3">
      <c r="N281" s="20">
        <f t="shared" si="2"/>
        <v>0</v>
      </c>
      <c r="O281" s="20">
        <f t="shared" si="3"/>
        <v>0</v>
      </c>
    </row>
    <row r="282" spans="14:15" ht="15.75" customHeight="1" x14ac:dyDescent="0.3">
      <c r="N282" s="20">
        <f t="shared" si="2"/>
        <v>0</v>
      </c>
      <c r="O282" s="20">
        <f t="shared" si="3"/>
        <v>0</v>
      </c>
    </row>
    <row r="283" spans="14:15" ht="15.75" customHeight="1" x14ac:dyDescent="0.3">
      <c r="N283" s="20">
        <f t="shared" si="2"/>
        <v>0</v>
      </c>
      <c r="O283" s="20">
        <f t="shared" si="3"/>
        <v>0</v>
      </c>
    </row>
    <row r="284" spans="14:15" ht="15.75" customHeight="1" x14ac:dyDescent="0.3">
      <c r="N284" s="20">
        <f t="shared" si="2"/>
        <v>0</v>
      </c>
      <c r="O284" s="20">
        <f t="shared" si="3"/>
        <v>0</v>
      </c>
    </row>
    <row r="285" spans="14:15" ht="15.75" customHeight="1" x14ac:dyDescent="0.3">
      <c r="N285" s="20">
        <f t="shared" si="2"/>
        <v>0</v>
      </c>
      <c r="O285" s="20">
        <f t="shared" si="3"/>
        <v>0</v>
      </c>
    </row>
    <row r="286" spans="14:15" ht="15.75" customHeight="1" x14ac:dyDescent="0.3">
      <c r="N286" s="20">
        <f t="shared" si="2"/>
        <v>0</v>
      </c>
      <c r="O286" s="20">
        <f t="shared" si="3"/>
        <v>0</v>
      </c>
    </row>
    <row r="287" spans="14:15" ht="15.75" customHeight="1" x14ac:dyDescent="0.3">
      <c r="N287" s="20">
        <f t="shared" si="2"/>
        <v>0</v>
      </c>
      <c r="O287" s="20">
        <f t="shared" si="3"/>
        <v>0</v>
      </c>
    </row>
    <row r="288" spans="14:15" ht="15.75" customHeight="1" x14ac:dyDescent="0.3">
      <c r="N288" s="20">
        <f t="shared" si="2"/>
        <v>0</v>
      </c>
      <c r="O288" s="20">
        <f t="shared" si="3"/>
        <v>0</v>
      </c>
    </row>
    <row r="289" spans="14:15" ht="15.75" customHeight="1" x14ac:dyDescent="0.3">
      <c r="N289" s="20">
        <f t="shared" si="2"/>
        <v>0</v>
      </c>
      <c r="O289" s="20">
        <f t="shared" si="3"/>
        <v>0</v>
      </c>
    </row>
    <row r="290" spans="14:15" ht="15.75" customHeight="1" x14ac:dyDescent="0.3">
      <c r="N290" s="20">
        <f t="shared" si="2"/>
        <v>0</v>
      </c>
      <c r="O290" s="20">
        <f t="shared" si="3"/>
        <v>0</v>
      </c>
    </row>
    <row r="291" spans="14:15" ht="15.75" customHeight="1" x14ac:dyDescent="0.3">
      <c r="N291" s="20">
        <f t="shared" si="2"/>
        <v>0</v>
      </c>
      <c r="O291" s="20">
        <f t="shared" si="3"/>
        <v>0</v>
      </c>
    </row>
    <row r="292" spans="14:15" ht="15.75" customHeight="1" x14ac:dyDescent="0.3">
      <c r="N292" s="20">
        <f t="shared" si="2"/>
        <v>0</v>
      </c>
      <c r="O292" s="20">
        <f t="shared" si="3"/>
        <v>0</v>
      </c>
    </row>
    <row r="293" spans="14:15" ht="15.75" customHeight="1" x14ac:dyDescent="0.3">
      <c r="N293" s="20">
        <f t="shared" si="2"/>
        <v>0</v>
      </c>
      <c r="O293" s="20">
        <f t="shared" si="3"/>
        <v>0</v>
      </c>
    </row>
    <row r="294" spans="14:15" ht="15.75" customHeight="1" x14ac:dyDescent="0.3">
      <c r="N294" s="20">
        <f t="shared" si="2"/>
        <v>0</v>
      </c>
      <c r="O294" s="20">
        <f t="shared" si="3"/>
        <v>0</v>
      </c>
    </row>
    <row r="295" spans="14:15" ht="15.75" customHeight="1" x14ac:dyDescent="0.3">
      <c r="N295" s="20">
        <f t="shared" si="2"/>
        <v>0</v>
      </c>
      <c r="O295" s="20">
        <f t="shared" si="3"/>
        <v>0</v>
      </c>
    </row>
    <row r="296" spans="14:15" ht="15.75" customHeight="1" x14ac:dyDescent="0.3">
      <c r="N296" s="20">
        <f t="shared" ref="N296:N359" si="4">IF($B296="ativo",$K296,0)</f>
        <v>0</v>
      </c>
      <c r="O296" s="20">
        <f t="shared" ref="O296:O359" si="5">IF($B296="distratado",$K296,0)</f>
        <v>0</v>
      </c>
    </row>
    <row r="297" spans="14:15" ht="15.75" customHeight="1" x14ac:dyDescent="0.3">
      <c r="N297" s="20">
        <f t="shared" si="4"/>
        <v>0</v>
      </c>
      <c r="O297" s="20">
        <f t="shared" si="5"/>
        <v>0</v>
      </c>
    </row>
    <row r="298" spans="14:15" ht="15.75" customHeight="1" x14ac:dyDescent="0.3">
      <c r="N298" s="20">
        <f t="shared" si="4"/>
        <v>0</v>
      </c>
      <c r="O298" s="20">
        <f t="shared" si="5"/>
        <v>0</v>
      </c>
    </row>
    <row r="299" spans="14:15" ht="15.75" customHeight="1" x14ac:dyDescent="0.3">
      <c r="N299" s="20">
        <f t="shared" si="4"/>
        <v>0</v>
      </c>
      <c r="O299" s="20">
        <f t="shared" si="5"/>
        <v>0</v>
      </c>
    </row>
    <row r="300" spans="14:15" ht="15.75" customHeight="1" x14ac:dyDescent="0.3">
      <c r="N300" s="20">
        <f t="shared" si="4"/>
        <v>0</v>
      </c>
      <c r="O300" s="20">
        <f t="shared" si="5"/>
        <v>0</v>
      </c>
    </row>
    <row r="301" spans="14:15" ht="15.75" customHeight="1" x14ac:dyDescent="0.3">
      <c r="N301" s="20">
        <f t="shared" si="4"/>
        <v>0</v>
      </c>
      <c r="O301" s="20">
        <f t="shared" si="5"/>
        <v>0</v>
      </c>
    </row>
    <row r="302" spans="14:15" ht="15.75" customHeight="1" x14ac:dyDescent="0.3">
      <c r="N302" s="20">
        <f t="shared" si="4"/>
        <v>0</v>
      </c>
      <c r="O302" s="20">
        <f t="shared" si="5"/>
        <v>0</v>
      </c>
    </row>
    <row r="303" spans="14:15" ht="15.75" customHeight="1" x14ac:dyDescent="0.3">
      <c r="N303" s="20">
        <f t="shared" si="4"/>
        <v>0</v>
      </c>
      <c r="O303" s="20">
        <f t="shared" si="5"/>
        <v>0</v>
      </c>
    </row>
    <row r="304" spans="14:15" ht="15.75" customHeight="1" x14ac:dyDescent="0.3">
      <c r="N304" s="20">
        <f t="shared" si="4"/>
        <v>0</v>
      </c>
      <c r="O304" s="20">
        <f t="shared" si="5"/>
        <v>0</v>
      </c>
    </row>
    <row r="305" spans="14:15" ht="15.75" customHeight="1" x14ac:dyDescent="0.3">
      <c r="N305" s="20">
        <f t="shared" si="4"/>
        <v>0</v>
      </c>
      <c r="O305" s="20">
        <f t="shared" si="5"/>
        <v>0</v>
      </c>
    </row>
    <row r="306" spans="14:15" ht="15.75" customHeight="1" x14ac:dyDescent="0.3">
      <c r="N306" s="20">
        <f t="shared" si="4"/>
        <v>0</v>
      </c>
      <c r="O306" s="20">
        <f t="shared" si="5"/>
        <v>0</v>
      </c>
    </row>
    <row r="307" spans="14:15" ht="15.75" customHeight="1" x14ac:dyDescent="0.3">
      <c r="N307" s="20">
        <f t="shared" si="4"/>
        <v>0</v>
      </c>
      <c r="O307" s="20">
        <f t="shared" si="5"/>
        <v>0</v>
      </c>
    </row>
    <row r="308" spans="14:15" ht="15.75" customHeight="1" x14ac:dyDescent="0.3">
      <c r="N308" s="20">
        <f t="shared" si="4"/>
        <v>0</v>
      </c>
      <c r="O308" s="20">
        <f t="shared" si="5"/>
        <v>0</v>
      </c>
    </row>
    <row r="309" spans="14:15" ht="15.75" customHeight="1" x14ac:dyDescent="0.3">
      <c r="N309" s="20">
        <f t="shared" si="4"/>
        <v>0</v>
      </c>
      <c r="O309" s="20">
        <f t="shared" si="5"/>
        <v>0</v>
      </c>
    </row>
    <row r="310" spans="14:15" ht="15.75" customHeight="1" x14ac:dyDescent="0.3">
      <c r="N310" s="20">
        <f t="shared" si="4"/>
        <v>0</v>
      </c>
      <c r="O310" s="20">
        <f t="shared" si="5"/>
        <v>0</v>
      </c>
    </row>
    <row r="311" spans="14:15" ht="15.75" customHeight="1" x14ac:dyDescent="0.3">
      <c r="N311" s="20">
        <f t="shared" si="4"/>
        <v>0</v>
      </c>
      <c r="O311" s="20">
        <f t="shared" si="5"/>
        <v>0</v>
      </c>
    </row>
    <row r="312" spans="14:15" ht="15.75" customHeight="1" x14ac:dyDescent="0.3">
      <c r="N312" s="20">
        <f t="shared" si="4"/>
        <v>0</v>
      </c>
      <c r="O312" s="20">
        <f t="shared" si="5"/>
        <v>0</v>
      </c>
    </row>
    <row r="313" spans="14:15" ht="15.75" customHeight="1" x14ac:dyDescent="0.3">
      <c r="N313" s="20">
        <f t="shared" si="4"/>
        <v>0</v>
      </c>
      <c r="O313" s="20">
        <f t="shared" si="5"/>
        <v>0</v>
      </c>
    </row>
    <row r="314" spans="14:15" ht="15.75" customHeight="1" x14ac:dyDescent="0.3">
      <c r="N314" s="20">
        <f t="shared" si="4"/>
        <v>0</v>
      </c>
      <c r="O314" s="20">
        <f t="shared" si="5"/>
        <v>0</v>
      </c>
    </row>
    <row r="315" spans="14:15" ht="15.75" customHeight="1" x14ac:dyDescent="0.3">
      <c r="N315" s="20">
        <f t="shared" si="4"/>
        <v>0</v>
      </c>
      <c r="O315" s="20">
        <f t="shared" si="5"/>
        <v>0</v>
      </c>
    </row>
    <row r="316" spans="14:15" ht="15.75" customHeight="1" x14ac:dyDescent="0.3">
      <c r="N316" s="20">
        <f t="shared" si="4"/>
        <v>0</v>
      </c>
      <c r="O316" s="20">
        <f t="shared" si="5"/>
        <v>0</v>
      </c>
    </row>
    <row r="317" spans="14:15" ht="15.75" customHeight="1" x14ac:dyDescent="0.3">
      <c r="N317" s="20">
        <f t="shared" si="4"/>
        <v>0</v>
      </c>
      <c r="O317" s="20">
        <f t="shared" si="5"/>
        <v>0</v>
      </c>
    </row>
    <row r="318" spans="14:15" ht="15.75" customHeight="1" x14ac:dyDescent="0.3">
      <c r="N318" s="20">
        <f t="shared" si="4"/>
        <v>0</v>
      </c>
      <c r="O318" s="20">
        <f t="shared" si="5"/>
        <v>0</v>
      </c>
    </row>
    <row r="319" spans="14:15" ht="15.75" customHeight="1" x14ac:dyDescent="0.3">
      <c r="N319" s="20">
        <f t="shared" si="4"/>
        <v>0</v>
      </c>
      <c r="O319" s="20">
        <f t="shared" si="5"/>
        <v>0</v>
      </c>
    </row>
    <row r="320" spans="14:15" ht="15.75" customHeight="1" x14ac:dyDescent="0.3">
      <c r="N320" s="20">
        <f t="shared" si="4"/>
        <v>0</v>
      </c>
      <c r="O320" s="20">
        <f t="shared" si="5"/>
        <v>0</v>
      </c>
    </row>
    <row r="321" spans="14:15" ht="15.75" customHeight="1" x14ac:dyDescent="0.3">
      <c r="N321" s="20">
        <f t="shared" si="4"/>
        <v>0</v>
      </c>
      <c r="O321" s="20">
        <f t="shared" si="5"/>
        <v>0</v>
      </c>
    </row>
    <row r="322" spans="14:15" ht="15.75" customHeight="1" x14ac:dyDescent="0.3">
      <c r="N322" s="20">
        <f t="shared" si="4"/>
        <v>0</v>
      </c>
      <c r="O322" s="20">
        <f t="shared" si="5"/>
        <v>0</v>
      </c>
    </row>
    <row r="323" spans="14:15" ht="15.75" customHeight="1" x14ac:dyDescent="0.3">
      <c r="N323" s="20">
        <f t="shared" si="4"/>
        <v>0</v>
      </c>
      <c r="O323" s="20">
        <f t="shared" si="5"/>
        <v>0</v>
      </c>
    </row>
    <row r="324" spans="14:15" ht="15.75" customHeight="1" x14ac:dyDescent="0.3">
      <c r="N324" s="20">
        <f t="shared" si="4"/>
        <v>0</v>
      </c>
      <c r="O324" s="20">
        <f t="shared" si="5"/>
        <v>0</v>
      </c>
    </row>
    <row r="325" spans="14:15" ht="15.75" customHeight="1" x14ac:dyDescent="0.3">
      <c r="N325" s="20">
        <f t="shared" si="4"/>
        <v>0</v>
      </c>
      <c r="O325" s="20">
        <f t="shared" si="5"/>
        <v>0</v>
      </c>
    </row>
    <row r="326" spans="14:15" ht="15.75" customHeight="1" x14ac:dyDescent="0.3">
      <c r="N326" s="20">
        <f t="shared" si="4"/>
        <v>0</v>
      </c>
      <c r="O326" s="20">
        <f t="shared" si="5"/>
        <v>0</v>
      </c>
    </row>
    <row r="327" spans="14:15" ht="15.75" customHeight="1" x14ac:dyDescent="0.3">
      <c r="N327" s="20">
        <f t="shared" si="4"/>
        <v>0</v>
      </c>
      <c r="O327" s="20">
        <f t="shared" si="5"/>
        <v>0</v>
      </c>
    </row>
    <row r="328" spans="14:15" ht="15.75" customHeight="1" x14ac:dyDescent="0.3">
      <c r="N328" s="20">
        <f t="shared" si="4"/>
        <v>0</v>
      </c>
      <c r="O328" s="20">
        <f t="shared" si="5"/>
        <v>0</v>
      </c>
    </row>
    <row r="329" spans="14:15" ht="15.75" customHeight="1" x14ac:dyDescent="0.3">
      <c r="N329" s="20">
        <f t="shared" si="4"/>
        <v>0</v>
      </c>
      <c r="O329" s="20">
        <f t="shared" si="5"/>
        <v>0</v>
      </c>
    </row>
    <row r="330" spans="14:15" ht="15.75" customHeight="1" x14ac:dyDescent="0.3">
      <c r="N330" s="20">
        <f t="shared" si="4"/>
        <v>0</v>
      </c>
      <c r="O330" s="20">
        <f t="shared" si="5"/>
        <v>0</v>
      </c>
    </row>
    <row r="331" spans="14:15" ht="15.75" customHeight="1" x14ac:dyDescent="0.3">
      <c r="N331" s="20">
        <f t="shared" si="4"/>
        <v>0</v>
      </c>
      <c r="O331" s="20">
        <f t="shared" si="5"/>
        <v>0</v>
      </c>
    </row>
    <row r="332" spans="14:15" ht="15.75" customHeight="1" x14ac:dyDescent="0.3">
      <c r="N332" s="20">
        <f t="shared" si="4"/>
        <v>0</v>
      </c>
      <c r="O332" s="20">
        <f t="shared" si="5"/>
        <v>0</v>
      </c>
    </row>
    <row r="333" spans="14:15" ht="15.75" customHeight="1" x14ac:dyDescent="0.3">
      <c r="N333" s="20">
        <f t="shared" si="4"/>
        <v>0</v>
      </c>
      <c r="O333" s="20">
        <f t="shared" si="5"/>
        <v>0</v>
      </c>
    </row>
    <row r="334" spans="14:15" ht="15.75" customHeight="1" x14ac:dyDescent="0.3">
      <c r="N334" s="20">
        <f t="shared" si="4"/>
        <v>0</v>
      </c>
      <c r="O334" s="20">
        <f t="shared" si="5"/>
        <v>0</v>
      </c>
    </row>
    <row r="335" spans="14:15" ht="15.75" customHeight="1" x14ac:dyDescent="0.3">
      <c r="N335" s="20">
        <f t="shared" si="4"/>
        <v>0</v>
      </c>
      <c r="O335" s="20">
        <f t="shared" si="5"/>
        <v>0</v>
      </c>
    </row>
    <row r="336" spans="14:15" ht="15.75" customHeight="1" x14ac:dyDescent="0.3">
      <c r="N336" s="20">
        <f t="shared" si="4"/>
        <v>0</v>
      </c>
      <c r="O336" s="20">
        <f t="shared" si="5"/>
        <v>0</v>
      </c>
    </row>
    <row r="337" spans="14:15" ht="15.75" customHeight="1" x14ac:dyDescent="0.3">
      <c r="N337" s="20">
        <f t="shared" si="4"/>
        <v>0</v>
      </c>
      <c r="O337" s="20">
        <f t="shared" si="5"/>
        <v>0</v>
      </c>
    </row>
    <row r="338" spans="14:15" ht="15.75" customHeight="1" x14ac:dyDescent="0.3">
      <c r="N338" s="20">
        <f t="shared" si="4"/>
        <v>0</v>
      </c>
      <c r="O338" s="20">
        <f t="shared" si="5"/>
        <v>0</v>
      </c>
    </row>
    <row r="339" spans="14:15" ht="15.75" customHeight="1" x14ac:dyDescent="0.3">
      <c r="N339" s="20">
        <f t="shared" si="4"/>
        <v>0</v>
      </c>
      <c r="O339" s="20">
        <f t="shared" si="5"/>
        <v>0</v>
      </c>
    </row>
    <row r="340" spans="14:15" ht="15.75" customHeight="1" x14ac:dyDescent="0.3">
      <c r="N340" s="20">
        <f t="shared" si="4"/>
        <v>0</v>
      </c>
      <c r="O340" s="20">
        <f t="shared" si="5"/>
        <v>0</v>
      </c>
    </row>
    <row r="341" spans="14:15" ht="15.75" customHeight="1" x14ac:dyDescent="0.3">
      <c r="N341" s="20">
        <f t="shared" si="4"/>
        <v>0</v>
      </c>
      <c r="O341" s="20">
        <f t="shared" si="5"/>
        <v>0</v>
      </c>
    </row>
    <row r="342" spans="14:15" ht="15.75" customHeight="1" x14ac:dyDescent="0.3">
      <c r="N342" s="20">
        <f t="shared" si="4"/>
        <v>0</v>
      </c>
      <c r="O342" s="20">
        <f t="shared" si="5"/>
        <v>0</v>
      </c>
    </row>
    <row r="343" spans="14:15" ht="15.75" customHeight="1" x14ac:dyDescent="0.3">
      <c r="N343" s="20">
        <f t="shared" si="4"/>
        <v>0</v>
      </c>
      <c r="O343" s="20">
        <f t="shared" si="5"/>
        <v>0</v>
      </c>
    </row>
    <row r="344" spans="14:15" ht="15.75" customHeight="1" x14ac:dyDescent="0.3">
      <c r="N344" s="20">
        <f t="shared" si="4"/>
        <v>0</v>
      </c>
      <c r="O344" s="20">
        <f t="shared" si="5"/>
        <v>0</v>
      </c>
    </row>
    <row r="345" spans="14:15" ht="15.75" customHeight="1" x14ac:dyDescent="0.3">
      <c r="N345" s="20">
        <f t="shared" si="4"/>
        <v>0</v>
      </c>
      <c r="O345" s="20">
        <f t="shared" si="5"/>
        <v>0</v>
      </c>
    </row>
    <row r="346" spans="14:15" ht="15.75" customHeight="1" x14ac:dyDescent="0.3">
      <c r="N346" s="20">
        <f t="shared" si="4"/>
        <v>0</v>
      </c>
      <c r="O346" s="20">
        <f t="shared" si="5"/>
        <v>0</v>
      </c>
    </row>
    <row r="347" spans="14:15" ht="15.75" customHeight="1" x14ac:dyDescent="0.3">
      <c r="N347" s="20">
        <f t="shared" si="4"/>
        <v>0</v>
      </c>
      <c r="O347" s="20">
        <f t="shared" si="5"/>
        <v>0</v>
      </c>
    </row>
    <row r="348" spans="14:15" ht="15.75" customHeight="1" x14ac:dyDescent="0.3">
      <c r="N348" s="20">
        <f t="shared" si="4"/>
        <v>0</v>
      </c>
      <c r="O348" s="20">
        <f t="shared" si="5"/>
        <v>0</v>
      </c>
    </row>
    <row r="349" spans="14:15" ht="15.75" customHeight="1" x14ac:dyDescent="0.3">
      <c r="N349" s="20">
        <f t="shared" si="4"/>
        <v>0</v>
      </c>
      <c r="O349" s="20">
        <f t="shared" si="5"/>
        <v>0</v>
      </c>
    </row>
    <row r="350" spans="14:15" ht="15.75" customHeight="1" x14ac:dyDescent="0.3">
      <c r="N350" s="20">
        <f t="shared" si="4"/>
        <v>0</v>
      </c>
      <c r="O350" s="20">
        <f t="shared" si="5"/>
        <v>0</v>
      </c>
    </row>
    <row r="351" spans="14:15" ht="15.75" customHeight="1" x14ac:dyDescent="0.3">
      <c r="N351" s="20">
        <f t="shared" si="4"/>
        <v>0</v>
      </c>
      <c r="O351" s="20">
        <f t="shared" si="5"/>
        <v>0</v>
      </c>
    </row>
    <row r="352" spans="14:15" ht="15.75" customHeight="1" x14ac:dyDescent="0.3">
      <c r="N352" s="20">
        <f t="shared" si="4"/>
        <v>0</v>
      </c>
      <c r="O352" s="20">
        <f t="shared" si="5"/>
        <v>0</v>
      </c>
    </row>
    <row r="353" spans="14:15" ht="15.75" customHeight="1" x14ac:dyDescent="0.3">
      <c r="N353" s="20">
        <f t="shared" si="4"/>
        <v>0</v>
      </c>
      <c r="O353" s="20">
        <f t="shared" si="5"/>
        <v>0</v>
      </c>
    </row>
    <row r="354" spans="14:15" ht="15.75" customHeight="1" x14ac:dyDescent="0.3">
      <c r="N354" s="20">
        <f t="shared" si="4"/>
        <v>0</v>
      </c>
      <c r="O354" s="20">
        <f t="shared" si="5"/>
        <v>0</v>
      </c>
    </row>
    <row r="355" spans="14:15" ht="15.75" customHeight="1" x14ac:dyDescent="0.3">
      <c r="N355" s="20">
        <f t="shared" si="4"/>
        <v>0</v>
      </c>
      <c r="O355" s="20">
        <f t="shared" si="5"/>
        <v>0</v>
      </c>
    </row>
    <row r="356" spans="14:15" ht="15.75" customHeight="1" x14ac:dyDescent="0.3">
      <c r="N356" s="20">
        <f t="shared" si="4"/>
        <v>0</v>
      </c>
      <c r="O356" s="20">
        <f t="shared" si="5"/>
        <v>0</v>
      </c>
    </row>
    <row r="357" spans="14:15" ht="15.75" customHeight="1" x14ac:dyDescent="0.3">
      <c r="N357" s="20">
        <f t="shared" si="4"/>
        <v>0</v>
      </c>
      <c r="O357" s="20">
        <f t="shared" si="5"/>
        <v>0</v>
      </c>
    </row>
    <row r="358" spans="14:15" ht="15.75" customHeight="1" x14ac:dyDescent="0.3">
      <c r="N358" s="20">
        <f t="shared" si="4"/>
        <v>0</v>
      </c>
      <c r="O358" s="20">
        <f t="shared" si="5"/>
        <v>0</v>
      </c>
    </row>
    <row r="359" spans="14:15" ht="15.75" customHeight="1" x14ac:dyDescent="0.3">
      <c r="N359" s="20">
        <f t="shared" si="4"/>
        <v>0</v>
      </c>
      <c r="O359" s="20">
        <f t="shared" si="5"/>
        <v>0</v>
      </c>
    </row>
    <row r="360" spans="14:15" ht="15.75" customHeight="1" x14ac:dyDescent="0.3">
      <c r="N360" s="20">
        <f t="shared" ref="N360:N423" si="6">IF($B360="ativo",$K360,0)</f>
        <v>0</v>
      </c>
      <c r="O360" s="20">
        <f t="shared" ref="O360:O423" si="7">IF($B360="distratado",$K360,0)</f>
        <v>0</v>
      </c>
    </row>
    <row r="361" spans="14:15" ht="15.75" customHeight="1" x14ac:dyDescent="0.3">
      <c r="N361" s="20">
        <f t="shared" si="6"/>
        <v>0</v>
      </c>
      <c r="O361" s="20">
        <f t="shared" si="7"/>
        <v>0</v>
      </c>
    </row>
    <row r="362" spans="14:15" ht="15.75" customHeight="1" x14ac:dyDescent="0.3">
      <c r="N362" s="20">
        <f t="shared" si="6"/>
        <v>0</v>
      </c>
      <c r="O362" s="20">
        <f t="shared" si="7"/>
        <v>0</v>
      </c>
    </row>
    <row r="363" spans="14:15" ht="15.75" customHeight="1" x14ac:dyDescent="0.3">
      <c r="N363" s="20">
        <f t="shared" si="6"/>
        <v>0</v>
      </c>
      <c r="O363" s="20">
        <f t="shared" si="7"/>
        <v>0</v>
      </c>
    </row>
    <row r="364" spans="14:15" ht="15.75" customHeight="1" x14ac:dyDescent="0.3">
      <c r="N364" s="20">
        <f t="shared" si="6"/>
        <v>0</v>
      </c>
      <c r="O364" s="20">
        <f t="shared" si="7"/>
        <v>0</v>
      </c>
    </row>
    <row r="365" spans="14:15" ht="15.75" customHeight="1" x14ac:dyDescent="0.3">
      <c r="N365" s="20">
        <f t="shared" si="6"/>
        <v>0</v>
      </c>
      <c r="O365" s="20">
        <f t="shared" si="7"/>
        <v>0</v>
      </c>
    </row>
    <row r="366" spans="14:15" ht="15.75" customHeight="1" x14ac:dyDescent="0.3">
      <c r="N366" s="20">
        <f t="shared" si="6"/>
        <v>0</v>
      </c>
      <c r="O366" s="20">
        <f t="shared" si="7"/>
        <v>0</v>
      </c>
    </row>
    <row r="367" spans="14:15" ht="15.75" customHeight="1" x14ac:dyDescent="0.3">
      <c r="N367" s="20">
        <f t="shared" si="6"/>
        <v>0</v>
      </c>
      <c r="O367" s="20">
        <f t="shared" si="7"/>
        <v>0</v>
      </c>
    </row>
    <row r="368" spans="14:15" ht="15.75" customHeight="1" x14ac:dyDescent="0.3">
      <c r="N368" s="20">
        <f t="shared" si="6"/>
        <v>0</v>
      </c>
      <c r="O368" s="20">
        <f t="shared" si="7"/>
        <v>0</v>
      </c>
    </row>
    <row r="369" spans="14:15" ht="15.75" customHeight="1" x14ac:dyDescent="0.3">
      <c r="N369" s="20">
        <f t="shared" si="6"/>
        <v>0</v>
      </c>
      <c r="O369" s="20">
        <f t="shared" si="7"/>
        <v>0</v>
      </c>
    </row>
    <row r="370" spans="14:15" ht="15.75" customHeight="1" x14ac:dyDescent="0.3">
      <c r="N370" s="20">
        <f t="shared" si="6"/>
        <v>0</v>
      </c>
      <c r="O370" s="20">
        <f t="shared" si="7"/>
        <v>0</v>
      </c>
    </row>
    <row r="371" spans="14:15" ht="15.75" customHeight="1" x14ac:dyDescent="0.3">
      <c r="N371" s="20">
        <f t="shared" si="6"/>
        <v>0</v>
      </c>
      <c r="O371" s="20">
        <f t="shared" si="7"/>
        <v>0</v>
      </c>
    </row>
    <row r="372" spans="14:15" ht="15.75" customHeight="1" x14ac:dyDescent="0.3">
      <c r="N372" s="20">
        <f t="shared" si="6"/>
        <v>0</v>
      </c>
      <c r="O372" s="20">
        <f t="shared" si="7"/>
        <v>0</v>
      </c>
    </row>
    <row r="373" spans="14:15" ht="15.75" customHeight="1" x14ac:dyDescent="0.3">
      <c r="N373" s="20">
        <f t="shared" si="6"/>
        <v>0</v>
      </c>
      <c r="O373" s="20">
        <f t="shared" si="7"/>
        <v>0</v>
      </c>
    </row>
    <row r="374" spans="14:15" ht="15.75" customHeight="1" x14ac:dyDescent="0.3">
      <c r="N374" s="20">
        <f t="shared" si="6"/>
        <v>0</v>
      </c>
      <c r="O374" s="20">
        <f t="shared" si="7"/>
        <v>0</v>
      </c>
    </row>
    <row r="375" spans="14:15" ht="15.75" customHeight="1" x14ac:dyDescent="0.3">
      <c r="N375" s="20">
        <f t="shared" si="6"/>
        <v>0</v>
      </c>
      <c r="O375" s="20">
        <f t="shared" si="7"/>
        <v>0</v>
      </c>
    </row>
    <row r="376" spans="14:15" ht="15.75" customHeight="1" x14ac:dyDescent="0.3">
      <c r="N376" s="20">
        <f t="shared" si="6"/>
        <v>0</v>
      </c>
      <c r="O376" s="20">
        <f t="shared" si="7"/>
        <v>0</v>
      </c>
    </row>
    <row r="377" spans="14:15" ht="15.75" customHeight="1" x14ac:dyDescent="0.3">
      <c r="N377" s="20">
        <f t="shared" si="6"/>
        <v>0</v>
      </c>
      <c r="O377" s="20">
        <f t="shared" si="7"/>
        <v>0</v>
      </c>
    </row>
    <row r="378" spans="14:15" ht="15.75" customHeight="1" x14ac:dyDescent="0.3">
      <c r="N378" s="20">
        <f t="shared" si="6"/>
        <v>0</v>
      </c>
      <c r="O378" s="20">
        <f t="shared" si="7"/>
        <v>0</v>
      </c>
    </row>
    <row r="379" spans="14:15" ht="15.75" customHeight="1" x14ac:dyDescent="0.3">
      <c r="N379" s="20">
        <f t="shared" si="6"/>
        <v>0</v>
      </c>
      <c r="O379" s="20">
        <f t="shared" si="7"/>
        <v>0</v>
      </c>
    </row>
    <row r="380" spans="14:15" ht="15.75" customHeight="1" x14ac:dyDescent="0.3">
      <c r="N380" s="20">
        <f t="shared" si="6"/>
        <v>0</v>
      </c>
      <c r="O380" s="20">
        <f t="shared" si="7"/>
        <v>0</v>
      </c>
    </row>
    <row r="381" spans="14:15" ht="15.75" customHeight="1" x14ac:dyDescent="0.3">
      <c r="N381" s="20">
        <f t="shared" si="6"/>
        <v>0</v>
      </c>
      <c r="O381" s="20">
        <f t="shared" si="7"/>
        <v>0</v>
      </c>
    </row>
    <row r="382" spans="14:15" ht="15.75" customHeight="1" x14ac:dyDescent="0.3">
      <c r="N382" s="20">
        <f t="shared" si="6"/>
        <v>0</v>
      </c>
      <c r="O382" s="20">
        <f t="shared" si="7"/>
        <v>0</v>
      </c>
    </row>
    <row r="383" spans="14:15" ht="15.75" customHeight="1" x14ac:dyDescent="0.3">
      <c r="N383" s="20">
        <f t="shared" si="6"/>
        <v>0</v>
      </c>
      <c r="O383" s="20">
        <f t="shared" si="7"/>
        <v>0</v>
      </c>
    </row>
    <row r="384" spans="14:15" ht="15.75" customHeight="1" x14ac:dyDescent="0.3">
      <c r="N384" s="20">
        <f t="shared" si="6"/>
        <v>0</v>
      </c>
      <c r="O384" s="20">
        <f t="shared" si="7"/>
        <v>0</v>
      </c>
    </row>
    <row r="385" spans="14:15" ht="15.75" customHeight="1" x14ac:dyDescent="0.3">
      <c r="N385" s="20">
        <f t="shared" si="6"/>
        <v>0</v>
      </c>
      <c r="O385" s="20">
        <f t="shared" si="7"/>
        <v>0</v>
      </c>
    </row>
    <row r="386" spans="14:15" ht="15.75" customHeight="1" x14ac:dyDescent="0.3">
      <c r="N386" s="20">
        <f t="shared" si="6"/>
        <v>0</v>
      </c>
      <c r="O386" s="20">
        <f t="shared" si="7"/>
        <v>0</v>
      </c>
    </row>
    <row r="387" spans="14:15" ht="15.75" customHeight="1" x14ac:dyDescent="0.3">
      <c r="N387" s="20">
        <f t="shared" si="6"/>
        <v>0</v>
      </c>
      <c r="O387" s="20">
        <f t="shared" si="7"/>
        <v>0</v>
      </c>
    </row>
    <row r="388" spans="14:15" ht="15.75" customHeight="1" x14ac:dyDescent="0.3">
      <c r="N388" s="20">
        <f t="shared" si="6"/>
        <v>0</v>
      </c>
      <c r="O388" s="20">
        <f t="shared" si="7"/>
        <v>0</v>
      </c>
    </row>
    <row r="389" spans="14:15" ht="15.75" customHeight="1" x14ac:dyDescent="0.3">
      <c r="N389" s="20">
        <f t="shared" si="6"/>
        <v>0</v>
      </c>
      <c r="O389" s="20">
        <f t="shared" si="7"/>
        <v>0</v>
      </c>
    </row>
    <row r="390" spans="14:15" ht="15.75" customHeight="1" x14ac:dyDescent="0.3">
      <c r="N390" s="20">
        <f t="shared" si="6"/>
        <v>0</v>
      </c>
      <c r="O390" s="20">
        <f t="shared" si="7"/>
        <v>0</v>
      </c>
    </row>
    <row r="391" spans="14:15" ht="15.75" customHeight="1" x14ac:dyDescent="0.3">
      <c r="N391" s="20">
        <f t="shared" si="6"/>
        <v>0</v>
      </c>
      <c r="O391" s="20">
        <f t="shared" si="7"/>
        <v>0</v>
      </c>
    </row>
    <row r="392" spans="14:15" ht="15.75" customHeight="1" x14ac:dyDescent="0.3">
      <c r="N392" s="20">
        <f t="shared" si="6"/>
        <v>0</v>
      </c>
      <c r="O392" s="20">
        <f t="shared" si="7"/>
        <v>0</v>
      </c>
    </row>
    <row r="393" spans="14:15" ht="15.75" customHeight="1" x14ac:dyDescent="0.3">
      <c r="N393" s="20">
        <f t="shared" si="6"/>
        <v>0</v>
      </c>
      <c r="O393" s="20">
        <f t="shared" si="7"/>
        <v>0</v>
      </c>
    </row>
    <row r="394" spans="14:15" ht="15.75" customHeight="1" x14ac:dyDescent="0.3">
      <c r="N394" s="20">
        <f t="shared" si="6"/>
        <v>0</v>
      </c>
      <c r="O394" s="20">
        <f t="shared" si="7"/>
        <v>0</v>
      </c>
    </row>
    <row r="395" spans="14:15" ht="15.75" customHeight="1" x14ac:dyDescent="0.3">
      <c r="N395" s="20">
        <f t="shared" si="6"/>
        <v>0</v>
      </c>
      <c r="O395" s="20">
        <f t="shared" si="7"/>
        <v>0</v>
      </c>
    </row>
    <row r="396" spans="14:15" ht="15.75" customHeight="1" x14ac:dyDescent="0.3">
      <c r="N396" s="20">
        <f t="shared" si="6"/>
        <v>0</v>
      </c>
      <c r="O396" s="20">
        <f t="shared" si="7"/>
        <v>0</v>
      </c>
    </row>
    <row r="397" spans="14:15" ht="15.75" customHeight="1" x14ac:dyDescent="0.3">
      <c r="N397" s="20">
        <f t="shared" si="6"/>
        <v>0</v>
      </c>
      <c r="O397" s="20">
        <f t="shared" si="7"/>
        <v>0</v>
      </c>
    </row>
    <row r="398" spans="14:15" ht="15.75" customHeight="1" x14ac:dyDescent="0.3">
      <c r="N398" s="20">
        <f t="shared" si="6"/>
        <v>0</v>
      </c>
      <c r="O398" s="20">
        <f t="shared" si="7"/>
        <v>0</v>
      </c>
    </row>
    <row r="399" spans="14:15" ht="15.75" customHeight="1" x14ac:dyDescent="0.3">
      <c r="N399" s="20">
        <f t="shared" si="6"/>
        <v>0</v>
      </c>
      <c r="O399" s="20">
        <f t="shared" si="7"/>
        <v>0</v>
      </c>
    </row>
    <row r="400" spans="14:15" ht="15.75" customHeight="1" x14ac:dyDescent="0.3">
      <c r="N400" s="20">
        <f t="shared" si="6"/>
        <v>0</v>
      </c>
      <c r="O400" s="20">
        <f t="shared" si="7"/>
        <v>0</v>
      </c>
    </row>
    <row r="401" spans="14:15" ht="15.75" customHeight="1" x14ac:dyDescent="0.3">
      <c r="N401" s="20">
        <f t="shared" si="6"/>
        <v>0</v>
      </c>
      <c r="O401" s="20">
        <f t="shared" si="7"/>
        <v>0</v>
      </c>
    </row>
    <row r="402" spans="14:15" ht="15.75" customHeight="1" x14ac:dyDescent="0.3">
      <c r="N402" s="20">
        <f t="shared" si="6"/>
        <v>0</v>
      </c>
      <c r="O402" s="20">
        <f t="shared" si="7"/>
        <v>0</v>
      </c>
    </row>
    <row r="403" spans="14:15" ht="15.75" customHeight="1" x14ac:dyDescent="0.3">
      <c r="N403" s="20">
        <f t="shared" si="6"/>
        <v>0</v>
      </c>
      <c r="O403" s="20">
        <f t="shared" si="7"/>
        <v>0</v>
      </c>
    </row>
    <row r="404" spans="14:15" ht="15.75" customHeight="1" x14ac:dyDescent="0.3">
      <c r="N404" s="20">
        <f t="shared" si="6"/>
        <v>0</v>
      </c>
      <c r="O404" s="20">
        <f t="shared" si="7"/>
        <v>0</v>
      </c>
    </row>
    <row r="405" spans="14:15" ht="15.75" customHeight="1" x14ac:dyDescent="0.3">
      <c r="N405" s="20">
        <f t="shared" si="6"/>
        <v>0</v>
      </c>
      <c r="O405" s="20">
        <f t="shared" si="7"/>
        <v>0</v>
      </c>
    </row>
    <row r="406" spans="14:15" ht="15.75" customHeight="1" x14ac:dyDescent="0.3">
      <c r="N406" s="20">
        <f t="shared" si="6"/>
        <v>0</v>
      </c>
      <c r="O406" s="20">
        <f t="shared" si="7"/>
        <v>0</v>
      </c>
    </row>
    <row r="407" spans="14:15" ht="15.75" customHeight="1" x14ac:dyDescent="0.3">
      <c r="N407" s="20">
        <f t="shared" si="6"/>
        <v>0</v>
      </c>
      <c r="O407" s="20">
        <f t="shared" si="7"/>
        <v>0</v>
      </c>
    </row>
    <row r="408" spans="14:15" ht="15.75" customHeight="1" x14ac:dyDescent="0.3">
      <c r="N408" s="20">
        <f t="shared" si="6"/>
        <v>0</v>
      </c>
      <c r="O408" s="20">
        <f t="shared" si="7"/>
        <v>0</v>
      </c>
    </row>
    <row r="409" spans="14:15" ht="15.75" customHeight="1" x14ac:dyDescent="0.3">
      <c r="N409" s="20">
        <f t="shared" si="6"/>
        <v>0</v>
      </c>
      <c r="O409" s="20">
        <f t="shared" si="7"/>
        <v>0</v>
      </c>
    </row>
    <row r="410" spans="14:15" ht="15.75" customHeight="1" x14ac:dyDescent="0.3">
      <c r="N410" s="20">
        <f t="shared" si="6"/>
        <v>0</v>
      </c>
      <c r="O410" s="20">
        <f t="shared" si="7"/>
        <v>0</v>
      </c>
    </row>
    <row r="411" spans="14:15" ht="15.75" customHeight="1" x14ac:dyDescent="0.3">
      <c r="N411" s="20">
        <f t="shared" si="6"/>
        <v>0</v>
      </c>
      <c r="O411" s="20">
        <f t="shared" si="7"/>
        <v>0</v>
      </c>
    </row>
    <row r="412" spans="14:15" ht="15.75" customHeight="1" x14ac:dyDescent="0.3">
      <c r="N412" s="20">
        <f t="shared" si="6"/>
        <v>0</v>
      </c>
      <c r="O412" s="20">
        <f t="shared" si="7"/>
        <v>0</v>
      </c>
    </row>
    <row r="413" spans="14:15" ht="15.75" customHeight="1" x14ac:dyDescent="0.3">
      <c r="N413" s="20">
        <f t="shared" si="6"/>
        <v>0</v>
      </c>
      <c r="O413" s="20">
        <f t="shared" si="7"/>
        <v>0</v>
      </c>
    </row>
    <row r="414" spans="14:15" ht="15.75" customHeight="1" x14ac:dyDescent="0.3">
      <c r="N414" s="20">
        <f t="shared" si="6"/>
        <v>0</v>
      </c>
      <c r="O414" s="20">
        <f t="shared" si="7"/>
        <v>0</v>
      </c>
    </row>
    <row r="415" spans="14:15" ht="15.75" customHeight="1" x14ac:dyDescent="0.3">
      <c r="N415" s="20">
        <f t="shared" si="6"/>
        <v>0</v>
      </c>
      <c r="O415" s="20">
        <f t="shared" si="7"/>
        <v>0</v>
      </c>
    </row>
    <row r="416" spans="14:15" ht="15.75" customHeight="1" x14ac:dyDescent="0.3">
      <c r="N416" s="20">
        <f t="shared" si="6"/>
        <v>0</v>
      </c>
      <c r="O416" s="20">
        <f t="shared" si="7"/>
        <v>0</v>
      </c>
    </row>
    <row r="417" spans="14:15" ht="15.75" customHeight="1" x14ac:dyDescent="0.3">
      <c r="N417" s="20">
        <f t="shared" si="6"/>
        <v>0</v>
      </c>
      <c r="O417" s="20">
        <f t="shared" si="7"/>
        <v>0</v>
      </c>
    </row>
    <row r="418" spans="14:15" ht="15.75" customHeight="1" x14ac:dyDescent="0.3">
      <c r="N418" s="20">
        <f t="shared" si="6"/>
        <v>0</v>
      </c>
      <c r="O418" s="20">
        <f t="shared" si="7"/>
        <v>0</v>
      </c>
    </row>
    <row r="419" spans="14:15" ht="15.75" customHeight="1" x14ac:dyDescent="0.3">
      <c r="N419" s="20">
        <f t="shared" si="6"/>
        <v>0</v>
      </c>
      <c r="O419" s="20">
        <f t="shared" si="7"/>
        <v>0</v>
      </c>
    </row>
    <row r="420" spans="14:15" ht="15.75" customHeight="1" x14ac:dyDescent="0.3">
      <c r="N420" s="20">
        <f t="shared" si="6"/>
        <v>0</v>
      </c>
      <c r="O420" s="20">
        <f t="shared" si="7"/>
        <v>0</v>
      </c>
    </row>
    <row r="421" spans="14:15" ht="15.75" customHeight="1" x14ac:dyDescent="0.3">
      <c r="N421" s="20">
        <f t="shared" si="6"/>
        <v>0</v>
      </c>
      <c r="O421" s="20">
        <f t="shared" si="7"/>
        <v>0</v>
      </c>
    </row>
    <row r="422" spans="14:15" ht="15.75" customHeight="1" x14ac:dyDescent="0.3">
      <c r="N422" s="20">
        <f t="shared" si="6"/>
        <v>0</v>
      </c>
      <c r="O422" s="20">
        <f t="shared" si="7"/>
        <v>0</v>
      </c>
    </row>
    <row r="423" spans="14:15" ht="15.75" customHeight="1" x14ac:dyDescent="0.3">
      <c r="N423" s="20">
        <f t="shared" si="6"/>
        <v>0</v>
      </c>
      <c r="O423" s="20">
        <f t="shared" si="7"/>
        <v>0</v>
      </c>
    </row>
    <row r="424" spans="14:15" ht="15.75" customHeight="1" x14ac:dyDescent="0.3">
      <c r="N424" s="20">
        <f t="shared" ref="N424:N487" si="8">IF($B424="ativo",$K424,0)</f>
        <v>0</v>
      </c>
      <c r="O424" s="20">
        <f t="shared" ref="O424:O487" si="9">IF($B424="distratado",$K424,0)</f>
        <v>0</v>
      </c>
    </row>
    <row r="425" spans="14:15" ht="15.75" customHeight="1" x14ac:dyDescent="0.3">
      <c r="N425" s="20">
        <f t="shared" si="8"/>
        <v>0</v>
      </c>
      <c r="O425" s="20">
        <f t="shared" si="9"/>
        <v>0</v>
      </c>
    </row>
    <row r="426" spans="14:15" ht="15.75" customHeight="1" x14ac:dyDescent="0.3">
      <c r="N426" s="20">
        <f t="shared" si="8"/>
        <v>0</v>
      </c>
      <c r="O426" s="20">
        <f t="shared" si="9"/>
        <v>0</v>
      </c>
    </row>
    <row r="427" spans="14:15" ht="15.75" customHeight="1" x14ac:dyDescent="0.3">
      <c r="N427" s="20">
        <f t="shared" si="8"/>
        <v>0</v>
      </c>
      <c r="O427" s="20">
        <f t="shared" si="9"/>
        <v>0</v>
      </c>
    </row>
    <row r="428" spans="14:15" ht="15.75" customHeight="1" x14ac:dyDescent="0.3">
      <c r="N428" s="20">
        <f t="shared" si="8"/>
        <v>0</v>
      </c>
      <c r="O428" s="20">
        <f t="shared" si="9"/>
        <v>0</v>
      </c>
    </row>
    <row r="429" spans="14:15" ht="15.75" customHeight="1" x14ac:dyDescent="0.3">
      <c r="N429" s="20">
        <f t="shared" si="8"/>
        <v>0</v>
      </c>
      <c r="O429" s="20">
        <f t="shared" si="9"/>
        <v>0</v>
      </c>
    </row>
    <row r="430" spans="14:15" ht="15.75" customHeight="1" x14ac:dyDescent="0.3">
      <c r="N430" s="20">
        <f t="shared" si="8"/>
        <v>0</v>
      </c>
      <c r="O430" s="20">
        <f t="shared" si="9"/>
        <v>0</v>
      </c>
    </row>
    <row r="431" spans="14:15" ht="15.75" customHeight="1" x14ac:dyDescent="0.3">
      <c r="N431" s="20">
        <f t="shared" si="8"/>
        <v>0</v>
      </c>
      <c r="O431" s="20">
        <f t="shared" si="9"/>
        <v>0</v>
      </c>
    </row>
    <row r="432" spans="14:15" ht="15.75" customHeight="1" x14ac:dyDescent="0.3">
      <c r="N432" s="20">
        <f t="shared" si="8"/>
        <v>0</v>
      </c>
      <c r="O432" s="20">
        <f t="shared" si="9"/>
        <v>0</v>
      </c>
    </row>
    <row r="433" spans="14:15" ht="15.75" customHeight="1" x14ac:dyDescent="0.3">
      <c r="N433" s="20">
        <f t="shared" si="8"/>
        <v>0</v>
      </c>
      <c r="O433" s="20">
        <f t="shared" si="9"/>
        <v>0</v>
      </c>
    </row>
    <row r="434" spans="14:15" ht="15.75" customHeight="1" x14ac:dyDescent="0.3">
      <c r="N434" s="20">
        <f t="shared" si="8"/>
        <v>0</v>
      </c>
      <c r="O434" s="20">
        <f t="shared" si="9"/>
        <v>0</v>
      </c>
    </row>
    <row r="435" spans="14:15" ht="15.75" customHeight="1" x14ac:dyDescent="0.3">
      <c r="N435" s="20">
        <f t="shared" si="8"/>
        <v>0</v>
      </c>
      <c r="O435" s="20">
        <f t="shared" si="9"/>
        <v>0</v>
      </c>
    </row>
    <row r="436" spans="14:15" ht="15.75" customHeight="1" x14ac:dyDescent="0.3">
      <c r="N436" s="20">
        <f t="shared" si="8"/>
        <v>0</v>
      </c>
      <c r="O436" s="20">
        <f t="shared" si="9"/>
        <v>0</v>
      </c>
    </row>
    <row r="437" spans="14:15" ht="15.75" customHeight="1" x14ac:dyDescent="0.3">
      <c r="N437" s="20">
        <f t="shared" si="8"/>
        <v>0</v>
      </c>
      <c r="O437" s="20">
        <f t="shared" si="9"/>
        <v>0</v>
      </c>
    </row>
    <row r="438" spans="14:15" ht="15.75" customHeight="1" x14ac:dyDescent="0.3">
      <c r="N438" s="20">
        <f t="shared" si="8"/>
        <v>0</v>
      </c>
      <c r="O438" s="20">
        <f t="shared" si="9"/>
        <v>0</v>
      </c>
    </row>
    <row r="439" spans="14:15" ht="15.75" customHeight="1" x14ac:dyDescent="0.3">
      <c r="N439" s="20">
        <f t="shared" si="8"/>
        <v>0</v>
      </c>
      <c r="O439" s="20">
        <f t="shared" si="9"/>
        <v>0</v>
      </c>
    </row>
    <row r="440" spans="14:15" ht="15.75" customHeight="1" x14ac:dyDescent="0.3">
      <c r="N440" s="20">
        <f t="shared" si="8"/>
        <v>0</v>
      </c>
      <c r="O440" s="20">
        <f t="shared" si="9"/>
        <v>0</v>
      </c>
    </row>
    <row r="441" spans="14:15" ht="15.75" customHeight="1" x14ac:dyDescent="0.3">
      <c r="N441" s="20">
        <f t="shared" si="8"/>
        <v>0</v>
      </c>
      <c r="O441" s="20">
        <f t="shared" si="9"/>
        <v>0</v>
      </c>
    </row>
    <row r="442" spans="14:15" ht="15.75" customHeight="1" x14ac:dyDescent="0.3">
      <c r="N442" s="20">
        <f t="shared" si="8"/>
        <v>0</v>
      </c>
      <c r="O442" s="20">
        <f t="shared" si="9"/>
        <v>0</v>
      </c>
    </row>
    <row r="443" spans="14:15" ht="15.75" customHeight="1" x14ac:dyDescent="0.3">
      <c r="N443" s="20">
        <f t="shared" si="8"/>
        <v>0</v>
      </c>
      <c r="O443" s="20">
        <f t="shared" si="9"/>
        <v>0</v>
      </c>
    </row>
    <row r="444" spans="14:15" ht="15.75" customHeight="1" x14ac:dyDescent="0.3">
      <c r="N444" s="20">
        <f t="shared" si="8"/>
        <v>0</v>
      </c>
      <c r="O444" s="20">
        <f t="shared" si="9"/>
        <v>0</v>
      </c>
    </row>
    <row r="445" spans="14:15" ht="15.75" customHeight="1" x14ac:dyDescent="0.3">
      <c r="N445" s="20">
        <f t="shared" si="8"/>
        <v>0</v>
      </c>
      <c r="O445" s="20">
        <f t="shared" si="9"/>
        <v>0</v>
      </c>
    </row>
    <row r="446" spans="14:15" ht="15.75" customHeight="1" x14ac:dyDescent="0.3">
      <c r="N446" s="20">
        <f t="shared" si="8"/>
        <v>0</v>
      </c>
      <c r="O446" s="20">
        <f t="shared" si="9"/>
        <v>0</v>
      </c>
    </row>
    <row r="447" spans="14:15" ht="15.75" customHeight="1" x14ac:dyDescent="0.3">
      <c r="N447" s="20">
        <f t="shared" si="8"/>
        <v>0</v>
      </c>
      <c r="O447" s="20">
        <f t="shared" si="9"/>
        <v>0</v>
      </c>
    </row>
    <row r="448" spans="14:15" ht="15.75" customHeight="1" x14ac:dyDescent="0.3">
      <c r="N448" s="20">
        <f t="shared" si="8"/>
        <v>0</v>
      </c>
      <c r="O448" s="20">
        <f t="shared" si="9"/>
        <v>0</v>
      </c>
    </row>
    <row r="449" spans="14:15" ht="15.75" customHeight="1" x14ac:dyDescent="0.3">
      <c r="N449" s="20">
        <f t="shared" si="8"/>
        <v>0</v>
      </c>
      <c r="O449" s="20">
        <f t="shared" si="9"/>
        <v>0</v>
      </c>
    </row>
    <row r="450" spans="14:15" ht="15.75" customHeight="1" x14ac:dyDescent="0.3">
      <c r="N450" s="20">
        <f t="shared" si="8"/>
        <v>0</v>
      </c>
      <c r="O450" s="20">
        <f t="shared" si="9"/>
        <v>0</v>
      </c>
    </row>
    <row r="451" spans="14:15" ht="15.75" customHeight="1" x14ac:dyDescent="0.3">
      <c r="N451" s="20">
        <f t="shared" si="8"/>
        <v>0</v>
      </c>
      <c r="O451" s="20">
        <f t="shared" si="9"/>
        <v>0</v>
      </c>
    </row>
    <row r="452" spans="14:15" ht="15.75" customHeight="1" x14ac:dyDescent="0.3">
      <c r="N452" s="20">
        <f t="shared" si="8"/>
        <v>0</v>
      </c>
      <c r="O452" s="20">
        <f t="shared" si="9"/>
        <v>0</v>
      </c>
    </row>
    <row r="453" spans="14:15" ht="15.75" customHeight="1" x14ac:dyDescent="0.3">
      <c r="N453" s="20">
        <f t="shared" si="8"/>
        <v>0</v>
      </c>
      <c r="O453" s="20">
        <f t="shared" si="9"/>
        <v>0</v>
      </c>
    </row>
    <row r="454" spans="14:15" ht="15.75" customHeight="1" x14ac:dyDescent="0.3">
      <c r="N454" s="20">
        <f t="shared" si="8"/>
        <v>0</v>
      </c>
      <c r="O454" s="20">
        <f t="shared" si="9"/>
        <v>0</v>
      </c>
    </row>
    <row r="455" spans="14:15" ht="15.75" customHeight="1" x14ac:dyDescent="0.3">
      <c r="N455" s="20">
        <f t="shared" si="8"/>
        <v>0</v>
      </c>
      <c r="O455" s="20">
        <f t="shared" si="9"/>
        <v>0</v>
      </c>
    </row>
    <row r="456" spans="14:15" ht="15.75" customHeight="1" x14ac:dyDescent="0.3">
      <c r="N456" s="20">
        <f t="shared" si="8"/>
        <v>0</v>
      </c>
      <c r="O456" s="20">
        <f t="shared" si="9"/>
        <v>0</v>
      </c>
    </row>
    <row r="457" spans="14:15" ht="15.75" customHeight="1" x14ac:dyDescent="0.3">
      <c r="N457" s="20">
        <f t="shared" si="8"/>
        <v>0</v>
      </c>
      <c r="O457" s="20">
        <f t="shared" si="9"/>
        <v>0</v>
      </c>
    </row>
    <row r="458" spans="14:15" ht="15.75" customHeight="1" x14ac:dyDescent="0.3">
      <c r="N458" s="20">
        <f t="shared" si="8"/>
        <v>0</v>
      </c>
      <c r="O458" s="20">
        <f t="shared" si="9"/>
        <v>0</v>
      </c>
    </row>
    <row r="459" spans="14:15" ht="15.75" customHeight="1" x14ac:dyDescent="0.3">
      <c r="N459" s="20">
        <f t="shared" si="8"/>
        <v>0</v>
      </c>
      <c r="O459" s="20">
        <f t="shared" si="9"/>
        <v>0</v>
      </c>
    </row>
    <row r="460" spans="14:15" ht="15.75" customHeight="1" x14ac:dyDescent="0.3">
      <c r="N460" s="20">
        <f t="shared" si="8"/>
        <v>0</v>
      </c>
      <c r="O460" s="20">
        <f t="shared" si="9"/>
        <v>0</v>
      </c>
    </row>
    <row r="461" spans="14:15" ht="15.75" customHeight="1" x14ac:dyDescent="0.3">
      <c r="N461" s="20">
        <f t="shared" si="8"/>
        <v>0</v>
      </c>
      <c r="O461" s="20">
        <f t="shared" si="9"/>
        <v>0</v>
      </c>
    </row>
    <row r="462" spans="14:15" ht="15.75" customHeight="1" x14ac:dyDescent="0.3">
      <c r="N462" s="20">
        <f t="shared" si="8"/>
        <v>0</v>
      </c>
      <c r="O462" s="20">
        <f t="shared" si="9"/>
        <v>0</v>
      </c>
    </row>
    <row r="463" spans="14:15" ht="15.75" customHeight="1" x14ac:dyDescent="0.3">
      <c r="N463" s="20">
        <f t="shared" si="8"/>
        <v>0</v>
      </c>
      <c r="O463" s="20">
        <f t="shared" si="9"/>
        <v>0</v>
      </c>
    </row>
    <row r="464" spans="14:15" ht="15.75" customHeight="1" x14ac:dyDescent="0.3">
      <c r="N464" s="20">
        <f t="shared" si="8"/>
        <v>0</v>
      </c>
      <c r="O464" s="20">
        <f t="shared" si="9"/>
        <v>0</v>
      </c>
    </row>
    <row r="465" spans="14:15" ht="15.75" customHeight="1" x14ac:dyDescent="0.3">
      <c r="N465" s="20">
        <f t="shared" si="8"/>
        <v>0</v>
      </c>
      <c r="O465" s="20">
        <f t="shared" si="9"/>
        <v>0</v>
      </c>
    </row>
    <row r="466" spans="14:15" ht="15.75" customHeight="1" x14ac:dyDescent="0.3">
      <c r="N466" s="20">
        <f t="shared" si="8"/>
        <v>0</v>
      </c>
      <c r="O466" s="20">
        <f t="shared" si="9"/>
        <v>0</v>
      </c>
    </row>
    <row r="467" spans="14:15" ht="15.75" customHeight="1" x14ac:dyDescent="0.3">
      <c r="N467" s="20">
        <f t="shared" si="8"/>
        <v>0</v>
      </c>
      <c r="O467" s="20">
        <f t="shared" si="9"/>
        <v>0</v>
      </c>
    </row>
    <row r="468" spans="14:15" ht="15.75" customHeight="1" x14ac:dyDescent="0.3">
      <c r="N468" s="20">
        <f t="shared" si="8"/>
        <v>0</v>
      </c>
      <c r="O468" s="20">
        <f t="shared" si="9"/>
        <v>0</v>
      </c>
    </row>
    <row r="469" spans="14:15" ht="15.75" customHeight="1" x14ac:dyDescent="0.3">
      <c r="N469" s="20">
        <f t="shared" si="8"/>
        <v>0</v>
      </c>
      <c r="O469" s="20">
        <f t="shared" si="9"/>
        <v>0</v>
      </c>
    </row>
    <row r="470" spans="14:15" ht="15.75" customHeight="1" x14ac:dyDescent="0.3">
      <c r="N470" s="20">
        <f t="shared" si="8"/>
        <v>0</v>
      </c>
      <c r="O470" s="20">
        <f t="shared" si="9"/>
        <v>0</v>
      </c>
    </row>
    <row r="471" spans="14:15" ht="15.75" customHeight="1" x14ac:dyDescent="0.3">
      <c r="N471" s="20">
        <f t="shared" si="8"/>
        <v>0</v>
      </c>
      <c r="O471" s="20">
        <f t="shared" si="9"/>
        <v>0</v>
      </c>
    </row>
    <row r="472" spans="14:15" ht="15.75" customHeight="1" x14ac:dyDescent="0.3">
      <c r="N472" s="20">
        <f t="shared" si="8"/>
        <v>0</v>
      </c>
      <c r="O472" s="20">
        <f t="shared" si="9"/>
        <v>0</v>
      </c>
    </row>
    <row r="473" spans="14:15" ht="15.75" customHeight="1" x14ac:dyDescent="0.3">
      <c r="N473" s="20">
        <f t="shared" si="8"/>
        <v>0</v>
      </c>
      <c r="O473" s="20">
        <f t="shared" si="9"/>
        <v>0</v>
      </c>
    </row>
    <row r="474" spans="14:15" ht="15.75" customHeight="1" x14ac:dyDescent="0.3">
      <c r="N474" s="20">
        <f t="shared" si="8"/>
        <v>0</v>
      </c>
      <c r="O474" s="20">
        <f t="shared" si="9"/>
        <v>0</v>
      </c>
    </row>
    <row r="475" spans="14:15" ht="15.75" customHeight="1" x14ac:dyDescent="0.3">
      <c r="N475" s="20">
        <f t="shared" si="8"/>
        <v>0</v>
      </c>
      <c r="O475" s="20">
        <f t="shared" si="9"/>
        <v>0</v>
      </c>
    </row>
    <row r="476" spans="14:15" ht="15.75" customHeight="1" x14ac:dyDescent="0.3">
      <c r="N476" s="20">
        <f t="shared" si="8"/>
        <v>0</v>
      </c>
      <c r="O476" s="20">
        <f t="shared" si="9"/>
        <v>0</v>
      </c>
    </row>
    <row r="477" spans="14:15" ht="15.75" customHeight="1" x14ac:dyDescent="0.3">
      <c r="N477" s="20">
        <f t="shared" si="8"/>
        <v>0</v>
      </c>
      <c r="O477" s="20">
        <f t="shared" si="9"/>
        <v>0</v>
      </c>
    </row>
    <row r="478" spans="14:15" ht="15.75" customHeight="1" x14ac:dyDescent="0.3">
      <c r="N478" s="20">
        <f t="shared" si="8"/>
        <v>0</v>
      </c>
      <c r="O478" s="20">
        <f t="shared" si="9"/>
        <v>0</v>
      </c>
    </row>
    <row r="479" spans="14:15" ht="15.75" customHeight="1" x14ac:dyDescent="0.3">
      <c r="N479" s="20">
        <f t="shared" si="8"/>
        <v>0</v>
      </c>
      <c r="O479" s="20">
        <f t="shared" si="9"/>
        <v>0</v>
      </c>
    </row>
    <row r="480" spans="14:15" ht="15.75" customHeight="1" x14ac:dyDescent="0.3">
      <c r="N480" s="20">
        <f t="shared" si="8"/>
        <v>0</v>
      </c>
      <c r="O480" s="20">
        <f t="shared" si="9"/>
        <v>0</v>
      </c>
    </row>
    <row r="481" spans="14:15" ht="15.75" customHeight="1" x14ac:dyDescent="0.3">
      <c r="N481" s="20">
        <f t="shared" si="8"/>
        <v>0</v>
      </c>
      <c r="O481" s="20">
        <f t="shared" si="9"/>
        <v>0</v>
      </c>
    </row>
    <row r="482" spans="14:15" ht="15.75" customHeight="1" x14ac:dyDescent="0.3">
      <c r="N482" s="20">
        <f t="shared" si="8"/>
        <v>0</v>
      </c>
      <c r="O482" s="20">
        <f t="shared" si="9"/>
        <v>0</v>
      </c>
    </row>
    <row r="483" spans="14:15" ht="15.75" customHeight="1" x14ac:dyDescent="0.3">
      <c r="N483" s="20">
        <f t="shared" si="8"/>
        <v>0</v>
      </c>
      <c r="O483" s="20">
        <f t="shared" si="9"/>
        <v>0</v>
      </c>
    </row>
    <row r="484" spans="14:15" ht="15.75" customHeight="1" x14ac:dyDescent="0.3">
      <c r="N484" s="20">
        <f t="shared" si="8"/>
        <v>0</v>
      </c>
      <c r="O484" s="20">
        <f t="shared" si="9"/>
        <v>0</v>
      </c>
    </row>
    <row r="485" spans="14:15" ht="15.75" customHeight="1" x14ac:dyDescent="0.3">
      <c r="N485" s="20">
        <f t="shared" si="8"/>
        <v>0</v>
      </c>
      <c r="O485" s="20">
        <f t="shared" si="9"/>
        <v>0</v>
      </c>
    </row>
    <row r="486" spans="14:15" ht="15.75" customHeight="1" x14ac:dyDescent="0.3">
      <c r="N486" s="20">
        <f t="shared" si="8"/>
        <v>0</v>
      </c>
      <c r="O486" s="20">
        <f t="shared" si="9"/>
        <v>0</v>
      </c>
    </row>
    <row r="487" spans="14:15" ht="15.75" customHeight="1" x14ac:dyDescent="0.3">
      <c r="N487" s="20">
        <f t="shared" si="8"/>
        <v>0</v>
      </c>
      <c r="O487" s="20">
        <f t="shared" si="9"/>
        <v>0</v>
      </c>
    </row>
    <row r="488" spans="14:15" ht="15.75" customHeight="1" x14ac:dyDescent="0.3">
      <c r="N488" s="20">
        <f t="shared" ref="N488:N551" si="10">IF($B488="ativo",$K488,0)</f>
        <v>0</v>
      </c>
      <c r="O488" s="20">
        <f t="shared" ref="O488:O551" si="11">IF($B488="distratado",$K488,0)</f>
        <v>0</v>
      </c>
    </row>
    <row r="489" spans="14:15" ht="15.75" customHeight="1" x14ac:dyDescent="0.3">
      <c r="N489" s="20">
        <f t="shared" si="10"/>
        <v>0</v>
      </c>
      <c r="O489" s="20">
        <f t="shared" si="11"/>
        <v>0</v>
      </c>
    </row>
    <row r="490" spans="14:15" ht="15.75" customHeight="1" x14ac:dyDescent="0.3">
      <c r="N490" s="20">
        <f t="shared" si="10"/>
        <v>0</v>
      </c>
      <c r="O490" s="20">
        <f t="shared" si="11"/>
        <v>0</v>
      </c>
    </row>
    <row r="491" spans="14:15" ht="15.75" customHeight="1" x14ac:dyDescent="0.3">
      <c r="N491" s="20">
        <f t="shared" si="10"/>
        <v>0</v>
      </c>
      <c r="O491" s="20">
        <f t="shared" si="11"/>
        <v>0</v>
      </c>
    </row>
    <row r="492" spans="14:15" ht="15.75" customHeight="1" x14ac:dyDescent="0.3">
      <c r="N492" s="20">
        <f t="shared" si="10"/>
        <v>0</v>
      </c>
      <c r="O492" s="20">
        <f t="shared" si="11"/>
        <v>0</v>
      </c>
    </row>
    <row r="493" spans="14:15" ht="15.75" customHeight="1" x14ac:dyDescent="0.3">
      <c r="N493" s="20">
        <f t="shared" si="10"/>
        <v>0</v>
      </c>
      <c r="O493" s="20">
        <f t="shared" si="11"/>
        <v>0</v>
      </c>
    </row>
    <row r="494" spans="14:15" ht="15.75" customHeight="1" x14ac:dyDescent="0.3">
      <c r="N494" s="20">
        <f t="shared" si="10"/>
        <v>0</v>
      </c>
      <c r="O494" s="20">
        <f t="shared" si="11"/>
        <v>0</v>
      </c>
    </row>
    <row r="495" spans="14:15" ht="15.75" customHeight="1" x14ac:dyDescent="0.3">
      <c r="N495" s="20">
        <f t="shared" si="10"/>
        <v>0</v>
      </c>
      <c r="O495" s="20">
        <f t="shared" si="11"/>
        <v>0</v>
      </c>
    </row>
    <row r="496" spans="14:15" ht="15.75" customHeight="1" x14ac:dyDescent="0.3">
      <c r="N496" s="20">
        <f t="shared" si="10"/>
        <v>0</v>
      </c>
      <c r="O496" s="20">
        <f t="shared" si="11"/>
        <v>0</v>
      </c>
    </row>
    <row r="497" spans="14:15" ht="15.75" customHeight="1" x14ac:dyDescent="0.3">
      <c r="N497" s="20">
        <f t="shared" si="10"/>
        <v>0</v>
      </c>
      <c r="O497" s="20">
        <f t="shared" si="11"/>
        <v>0</v>
      </c>
    </row>
    <row r="498" spans="14:15" ht="15.75" customHeight="1" x14ac:dyDescent="0.3">
      <c r="N498" s="20">
        <f t="shared" si="10"/>
        <v>0</v>
      </c>
      <c r="O498" s="20">
        <f t="shared" si="11"/>
        <v>0</v>
      </c>
    </row>
    <row r="499" spans="14:15" ht="15.75" customHeight="1" x14ac:dyDescent="0.3">
      <c r="N499" s="20">
        <f t="shared" si="10"/>
        <v>0</v>
      </c>
      <c r="O499" s="20">
        <f t="shared" si="11"/>
        <v>0</v>
      </c>
    </row>
    <row r="500" spans="14:15" ht="15.75" customHeight="1" x14ac:dyDescent="0.3">
      <c r="N500" s="20">
        <f t="shared" si="10"/>
        <v>0</v>
      </c>
      <c r="O500" s="20">
        <f t="shared" si="11"/>
        <v>0</v>
      </c>
    </row>
    <row r="501" spans="14:15" ht="15.75" customHeight="1" x14ac:dyDescent="0.3">
      <c r="N501" s="20">
        <f t="shared" si="10"/>
        <v>0</v>
      </c>
      <c r="O501" s="20">
        <f t="shared" si="11"/>
        <v>0</v>
      </c>
    </row>
    <row r="502" spans="14:15" ht="15.75" customHeight="1" x14ac:dyDescent="0.3">
      <c r="N502" s="20">
        <f t="shared" si="10"/>
        <v>0</v>
      </c>
      <c r="O502" s="20">
        <f t="shared" si="11"/>
        <v>0</v>
      </c>
    </row>
    <row r="503" spans="14:15" ht="15.75" customHeight="1" x14ac:dyDescent="0.3">
      <c r="N503" s="20">
        <f t="shared" si="10"/>
        <v>0</v>
      </c>
      <c r="O503" s="20">
        <f t="shared" si="11"/>
        <v>0</v>
      </c>
    </row>
    <row r="504" spans="14:15" ht="15.75" customHeight="1" x14ac:dyDescent="0.3">
      <c r="N504" s="20">
        <f t="shared" si="10"/>
        <v>0</v>
      </c>
      <c r="O504" s="20">
        <f t="shared" si="11"/>
        <v>0</v>
      </c>
    </row>
    <row r="505" spans="14:15" ht="15.75" customHeight="1" x14ac:dyDescent="0.3">
      <c r="N505" s="20">
        <f t="shared" si="10"/>
        <v>0</v>
      </c>
      <c r="O505" s="20">
        <f t="shared" si="11"/>
        <v>0</v>
      </c>
    </row>
    <row r="506" spans="14:15" ht="15.75" customHeight="1" x14ac:dyDescent="0.3">
      <c r="N506" s="20">
        <f t="shared" si="10"/>
        <v>0</v>
      </c>
      <c r="O506" s="20">
        <f t="shared" si="11"/>
        <v>0</v>
      </c>
    </row>
    <row r="507" spans="14:15" ht="15.75" customHeight="1" x14ac:dyDescent="0.3">
      <c r="N507" s="20">
        <f t="shared" si="10"/>
        <v>0</v>
      </c>
      <c r="O507" s="20">
        <f t="shared" si="11"/>
        <v>0</v>
      </c>
    </row>
    <row r="508" spans="14:15" ht="15.75" customHeight="1" x14ac:dyDescent="0.3">
      <c r="N508" s="20">
        <f t="shared" si="10"/>
        <v>0</v>
      </c>
      <c r="O508" s="20">
        <f t="shared" si="11"/>
        <v>0</v>
      </c>
    </row>
    <row r="509" spans="14:15" ht="15.75" customHeight="1" x14ac:dyDescent="0.3">
      <c r="N509" s="20">
        <f t="shared" si="10"/>
        <v>0</v>
      </c>
      <c r="O509" s="20">
        <f t="shared" si="11"/>
        <v>0</v>
      </c>
    </row>
    <row r="510" spans="14:15" ht="15.75" customHeight="1" x14ac:dyDescent="0.3">
      <c r="N510" s="20">
        <f t="shared" si="10"/>
        <v>0</v>
      </c>
      <c r="O510" s="20">
        <f t="shared" si="11"/>
        <v>0</v>
      </c>
    </row>
    <row r="511" spans="14:15" ht="15.75" customHeight="1" x14ac:dyDescent="0.3">
      <c r="N511" s="20">
        <f t="shared" si="10"/>
        <v>0</v>
      </c>
      <c r="O511" s="20">
        <f t="shared" si="11"/>
        <v>0</v>
      </c>
    </row>
    <row r="512" spans="14:15" ht="15.75" customHeight="1" x14ac:dyDescent="0.3">
      <c r="N512" s="20">
        <f t="shared" si="10"/>
        <v>0</v>
      </c>
      <c r="O512" s="20">
        <f t="shared" si="11"/>
        <v>0</v>
      </c>
    </row>
    <row r="513" spans="14:15" ht="15.75" customHeight="1" x14ac:dyDescent="0.3">
      <c r="N513" s="20">
        <f t="shared" si="10"/>
        <v>0</v>
      </c>
      <c r="O513" s="20">
        <f t="shared" si="11"/>
        <v>0</v>
      </c>
    </row>
    <row r="514" spans="14:15" ht="15.75" customHeight="1" x14ac:dyDescent="0.3">
      <c r="N514" s="20">
        <f t="shared" si="10"/>
        <v>0</v>
      </c>
      <c r="O514" s="20">
        <f t="shared" si="11"/>
        <v>0</v>
      </c>
    </row>
    <row r="515" spans="14:15" ht="15.75" customHeight="1" x14ac:dyDescent="0.3">
      <c r="N515" s="20">
        <f t="shared" si="10"/>
        <v>0</v>
      </c>
      <c r="O515" s="20">
        <f t="shared" si="11"/>
        <v>0</v>
      </c>
    </row>
    <row r="516" spans="14:15" ht="15.75" customHeight="1" x14ac:dyDescent="0.3">
      <c r="N516" s="20">
        <f t="shared" si="10"/>
        <v>0</v>
      </c>
      <c r="O516" s="20">
        <f t="shared" si="11"/>
        <v>0</v>
      </c>
    </row>
    <row r="517" spans="14:15" ht="15.75" customHeight="1" x14ac:dyDescent="0.3">
      <c r="N517" s="20">
        <f t="shared" si="10"/>
        <v>0</v>
      </c>
      <c r="O517" s="20">
        <f t="shared" si="11"/>
        <v>0</v>
      </c>
    </row>
    <row r="518" spans="14:15" ht="15.75" customHeight="1" x14ac:dyDescent="0.3">
      <c r="N518" s="20">
        <f t="shared" si="10"/>
        <v>0</v>
      </c>
      <c r="O518" s="20">
        <f t="shared" si="11"/>
        <v>0</v>
      </c>
    </row>
    <row r="519" spans="14:15" ht="15.75" customHeight="1" x14ac:dyDescent="0.3">
      <c r="N519" s="20">
        <f t="shared" si="10"/>
        <v>0</v>
      </c>
      <c r="O519" s="20">
        <f t="shared" si="11"/>
        <v>0</v>
      </c>
    </row>
    <row r="520" spans="14:15" ht="15.75" customHeight="1" x14ac:dyDescent="0.3">
      <c r="N520" s="20">
        <f t="shared" si="10"/>
        <v>0</v>
      </c>
      <c r="O520" s="20">
        <f t="shared" si="11"/>
        <v>0</v>
      </c>
    </row>
    <row r="521" spans="14:15" ht="15.75" customHeight="1" x14ac:dyDescent="0.3">
      <c r="N521" s="20">
        <f t="shared" si="10"/>
        <v>0</v>
      </c>
      <c r="O521" s="20">
        <f t="shared" si="11"/>
        <v>0</v>
      </c>
    </row>
    <row r="522" spans="14:15" ht="15.75" customHeight="1" x14ac:dyDescent="0.3">
      <c r="N522" s="20">
        <f t="shared" si="10"/>
        <v>0</v>
      </c>
      <c r="O522" s="20">
        <f t="shared" si="11"/>
        <v>0</v>
      </c>
    </row>
    <row r="523" spans="14:15" ht="15.75" customHeight="1" x14ac:dyDescent="0.3">
      <c r="N523" s="20">
        <f t="shared" si="10"/>
        <v>0</v>
      </c>
      <c r="O523" s="20">
        <f t="shared" si="11"/>
        <v>0</v>
      </c>
    </row>
    <row r="524" spans="14:15" ht="15.75" customHeight="1" x14ac:dyDescent="0.3">
      <c r="N524" s="20">
        <f t="shared" si="10"/>
        <v>0</v>
      </c>
      <c r="O524" s="20">
        <f t="shared" si="11"/>
        <v>0</v>
      </c>
    </row>
    <row r="525" spans="14:15" ht="15.75" customHeight="1" x14ac:dyDescent="0.3">
      <c r="N525" s="20">
        <f t="shared" si="10"/>
        <v>0</v>
      </c>
      <c r="O525" s="20">
        <f t="shared" si="11"/>
        <v>0</v>
      </c>
    </row>
    <row r="526" spans="14:15" ht="15.75" customHeight="1" x14ac:dyDescent="0.3">
      <c r="N526" s="20">
        <f t="shared" si="10"/>
        <v>0</v>
      </c>
      <c r="O526" s="20">
        <f t="shared" si="11"/>
        <v>0</v>
      </c>
    </row>
    <row r="527" spans="14:15" ht="15.75" customHeight="1" x14ac:dyDescent="0.3">
      <c r="N527" s="20">
        <f t="shared" si="10"/>
        <v>0</v>
      </c>
      <c r="O527" s="20">
        <f t="shared" si="11"/>
        <v>0</v>
      </c>
    </row>
    <row r="528" spans="14:15" ht="15.75" customHeight="1" x14ac:dyDescent="0.3">
      <c r="N528" s="20">
        <f t="shared" si="10"/>
        <v>0</v>
      </c>
      <c r="O528" s="20">
        <f t="shared" si="11"/>
        <v>0</v>
      </c>
    </row>
    <row r="529" spans="14:15" ht="15.75" customHeight="1" x14ac:dyDescent="0.3">
      <c r="N529" s="20">
        <f t="shared" si="10"/>
        <v>0</v>
      </c>
      <c r="O529" s="20">
        <f t="shared" si="11"/>
        <v>0</v>
      </c>
    </row>
    <row r="530" spans="14:15" ht="15.75" customHeight="1" x14ac:dyDescent="0.3">
      <c r="N530" s="20">
        <f t="shared" si="10"/>
        <v>0</v>
      </c>
      <c r="O530" s="20">
        <f t="shared" si="11"/>
        <v>0</v>
      </c>
    </row>
    <row r="531" spans="14:15" ht="15.75" customHeight="1" x14ac:dyDescent="0.3">
      <c r="N531" s="20">
        <f t="shared" si="10"/>
        <v>0</v>
      </c>
      <c r="O531" s="20">
        <f t="shared" si="11"/>
        <v>0</v>
      </c>
    </row>
    <row r="532" spans="14:15" ht="15.75" customHeight="1" x14ac:dyDescent="0.3">
      <c r="N532" s="20">
        <f t="shared" si="10"/>
        <v>0</v>
      </c>
      <c r="O532" s="20">
        <f t="shared" si="11"/>
        <v>0</v>
      </c>
    </row>
    <row r="533" spans="14:15" ht="15.75" customHeight="1" x14ac:dyDescent="0.3">
      <c r="N533" s="20">
        <f t="shared" si="10"/>
        <v>0</v>
      </c>
      <c r="O533" s="20">
        <f t="shared" si="11"/>
        <v>0</v>
      </c>
    </row>
    <row r="534" spans="14:15" ht="15.75" customHeight="1" x14ac:dyDescent="0.3">
      <c r="N534" s="20">
        <f t="shared" si="10"/>
        <v>0</v>
      </c>
      <c r="O534" s="20">
        <f t="shared" si="11"/>
        <v>0</v>
      </c>
    </row>
    <row r="535" spans="14:15" ht="15.75" customHeight="1" x14ac:dyDescent="0.3">
      <c r="N535" s="20">
        <f t="shared" si="10"/>
        <v>0</v>
      </c>
      <c r="O535" s="20">
        <f t="shared" si="11"/>
        <v>0</v>
      </c>
    </row>
    <row r="536" spans="14:15" ht="15.75" customHeight="1" x14ac:dyDescent="0.3">
      <c r="N536" s="20">
        <f t="shared" si="10"/>
        <v>0</v>
      </c>
      <c r="O536" s="20">
        <f t="shared" si="11"/>
        <v>0</v>
      </c>
    </row>
    <row r="537" spans="14:15" ht="15.75" customHeight="1" x14ac:dyDescent="0.3">
      <c r="N537" s="20">
        <f t="shared" si="10"/>
        <v>0</v>
      </c>
      <c r="O537" s="20">
        <f t="shared" si="11"/>
        <v>0</v>
      </c>
    </row>
    <row r="538" spans="14:15" ht="15.75" customHeight="1" x14ac:dyDescent="0.3">
      <c r="N538" s="20">
        <f t="shared" si="10"/>
        <v>0</v>
      </c>
      <c r="O538" s="20">
        <f t="shared" si="11"/>
        <v>0</v>
      </c>
    </row>
    <row r="539" spans="14:15" ht="15.75" customHeight="1" x14ac:dyDescent="0.3">
      <c r="N539" s="20">
        <f t="shared" si="10"/>
        <v>0</v>
      </c>
      <c r="O539" s="20">
        <f t="shared" si="11"/>
        <v>0</v>
      </c>
    </row>
    <row r="540" spans="14:15" ht="15.75" customHeight="1" x14ac:dyDescent="0.3">
      <c r="N540" s="20">
        <f t="shared" si="10"/>
        <v>0</v>
      </c>
      <c r="O540" s="20">
        <f t="shared" si="11"/>
        <v>0</v>
      </c>
    </row>
    <row r="541" spans="14:15" ht="15.75" customHeight="1" x14ac:dyDescent="0.3">
      <c r="N541" s="20">
        <f t="shared" si="10"/>
        <v>0</v>
      </c>
      <c r="O541" s="20">
        <f t="shared" si="11"/>
        <v>0</v>
      </c>
    </row>
    <row r="542" spans="14:15" ht="15.75" customHeight="1" x14ac:dyDescent="0.3">
      <c r="N542" s="20">
        <f t="shared" si="10"/>
        <v>0</v>
      </c>
      <c r="O542" s="20">
        <f t="shared" si="11"/>
        <v>0</v>
      </c>
    </row>
    <row r="543" spans="14:15" ht="15.75" customHeight="1" x14ac:dyDescent="0.3">
      <c r="N543" s="20">
        <f t="shared" si="10"/>
        <v>0</v>
      </c>
      <c r="O543" s="20">
        <f t="shared" si="11"/>
        <v>0</v>
      </c>
    </row>
    <row r="544" spans="14:15" ht="15.75" customHeight="1" x14ac:dyDescent="0.3">
      <c r="N544" s="20">
        <f t="shared" si="10"/>
        <v>0</v>
      </c>
      <c r="O544" s="20">
        <f t="shared" si="11"/>
        <v>0</v>
      </c>
    </row>
    <row r="545" spans="14:15" ht="15.75" customHeight="1" x14ac:dyDescent="0.3">
      <c r="N545" s="20">
        <f t="shared" si="10"/>
        <v>0</v>
      </c>
      <c r="O545" s="20">
        <f t="shared" si="11"/>
        <v>0</v>
      </c>
    </row>
    <row r="546" spans="14:15" ht="15.75" customHeight="1" x14ac:dyDescent="0.3">
      <c r="N546" s="20">
        <f t="shared" si="10"/>
        <v>0</v>
      </c>
      <c r="O546" s="20">
        <f t="shared" si="11"/>
        <v>0</v>
      </c>
    </row>
    <row r="547" spans="14:15" ht="15.75" customHeight="1" x14ac:dyDescent="0.3">
      <c r="N547" s="20">
        <f t="shared" si="10"/>
        <v>0</v>
      </c>
      <c r="O547" s="20">
        <f t="shared" si="11"/>
        <v>0</v>
      </c>
    </row>
    <row r="548" spans="14:15" ht="15.75" customHeight="1" x14ac:dyDescent="0.3">
      <c r="N548" s="20">
        <f t="shared" si="10"/>
        <v>0</v>
      </c>
      <c r="O548" s="20">
        <f t="shared" si="11"/>
        <v>0</v>
      </c>
    </row>
    <row r="549" spans="14:15" ht="15.75" customHeight="1" x14ac:dyDescent="0.3">
      <c r="N549" s="20">
        <f t="shared" si="10"/>
        <v>0</v>
      </c>
      <c r="O549" s="20">
        <f t="shared" si="11"/>
        <v>0</v>
      </c>
    </row>
    <row r="550" spans="14:15" ht="15.75" customHeight="1" x14ac:dyDescent="0.3">
      <c r="N550" s="20">
        <f t="shared" si="10"/>
        <v>0</v>
      </c>
      <c r="O550" s="20">
        <f t="shared" si="11"/>
        <v>0</v>
      </c>
    </row>
    <row r="551" spans="14:15" ht="15.75" customHeight="1" x14ac:dyDescent="0.3">
      <c r="N551" s="20">
        <f t="shared" si="10"/>
        <v>0</v>
      </c>
      <c r="O551" s="20">
        <f t="shared" si="11"/>
        <v>0</v>
      </c>
    </row>
    <row r="552" spans="14:15" ht="15.75" customHeight="1" x14ac:dyDescent="0.3">
      <c r="N552" s="20">
        <f t="shared" ref="N552:N615" si="12">IF($B552="ativo",$K552,0)</f>
        <v>0</v>
      </c>
      <c r="O552" s="20">
        <f t="shared" ref="O552:O615" si="13">IF($B552="distratado",$K552,0)</f>
        <v>0</v>
      </c>
    </row>
    <row r="553" spans="14:15" ht="15.75" customHeight="1" x14ac:dyDescent="0.3">
      <c r="N553" s="20">
        <f t="shared" si="12"/>
        <v>0</v>
      </c>
      <c r="O553" s="20">
        <f t="shared" si="13"/>
        <v>0</v>
      </c>
    </row>
    <row r="554" spans="14:15" ht="15.75" customHeight="1" x14ac:dyDescent="0.3">
      <c r="N554" s="20">
        <f t="shared" si="12"/>
        <v>0</v>
      </c>
      <c r="O554" s="20">
        <f t="shared" si="13"/>
        <v>0</v>
      </c>
    </row>
    <row r="555" spans="14:15" ht="15.75" customHeight="1" x14ac:dyDescent="0.3">
      <c r="N555" s="20">
        <f t="shared" si="12"/>
        <v>0</v>
      </c>
      <c r="O555" s="20">
        <f t="shared" si="13"/>
        <v>0</v>
      </c>
    </row>
    <row r="556" spans="14:15" ht="15.75" customHeight="1" x14ac:dyDescent="0.3">
      <c r="N556" s="20">
        <f t="shared" si="12"/>
        <v>0</v>
      </c>
      <c r="O556" s="20">
        <f t="shared" si="13"/>
        <v>0</v>
      </c>
    </row>
    <row r="557" spans="14:15" ht="15.75" customHeight="1" x14ac:dyDescent="0.3">
      <c r="N557" s="20">
        <f t="shared" si="12"/>
        <v>0</v>
      </c>
      <c r="O557" s="20">
        <f t="shared" si="13"/>
        <v>0</v>
      </c>
    </row>
    <row r="558" spans="14:15" ht="15.75" customHeight="1" x14ac:dyDescent="0.3">
      <c r="N558" s="20">
        <f t="shared" si="12"/>
        <v>0</v>
      </c>
      <c r="O558" s="20">
        <f t="shared" si="13"/>
        <v>0</v>
      </c>
    </row>
    <row r="559" spans="14:15" ht="15.75" customHeight="1" x14ac:dyDescent="0.3">
      <c r="N559" s="20">
        <f t="shared" si="12"/>
        <v>0</v>
      </c>
      <c r="O559" s="20">
        <f t="shared" si="13"/>
        <v>0</v>
      </c>
    </row>
    <row r="560" spans="14:15" ht="15.75" customHeight="1" x14ac:dyDescent="0.3">
      <c r="N560" s="20">
        <f t="shared" si="12"/>
        <v>0</v>
      </c>
      <c r="O560" s="20">
        <f t="shared" si="13"/>
        <v>0</v>
      </c>
    </row>
    <row r="561" spans="14:15" ht="15.75" customHeight="1" x14ac:dyDescent="0.3">
      <c r="N561" s="20">
        <f t="shared" si="12"/>
        <v>0</v>
      </c>
      <c r="O561" s="20">
        <f t="shared" si="13"/>
        <v>0</v>
      </c>
    </row>
    <row r="562" spans="14:15" ht="15.75" customHeight="1" x14ac:dyDescent="0.3">
      <c r="N562" s="20">
        <f t="shared" si="12"/>
        <v>0</v>
      </c>
      <c r="O562" s="20">
        <f t="shared" si="13"/>
        <v>0</v>
      </c>
    </row>
    <row r="563" spans="14:15" ht="15.75" customHeight="1" x14ac:dyDescent="0.3">
      <c r="N563" s="20">
        <f t="shared" si="12"/>
        <v>0</v>
      </c>
      <c r="O563" s="20">
        <f t="shared" si="13"/>
        <v>0</v>
      </c>
    </row>
    <row r="564" spans="14:15" ht="15.75" customHeight="1" x14ac:dyDescent="0.3">
      <c r="N564" s="20">
        <f t="shared" si="12"/>
        <v>0</v>
      </c>
      <c r="O564" s="20">
        <f t="shared" si="13"/>
        <v>0</v>
      </c>
    </row>
    <row r="565" spans="14:15" ht="15.75" customHeight="1" x14ac:dyDescent="0.3">
      <c r="N565" s="20">
        <f t="shared" si="12"/>
        <v>0</v>
      </c>
      <c r="O565" s="20">
        <f t="shared" si="13"/>
        <v>0</v>
      </c>
    </row>
    <row r="566" spans="14:15" ht="15.75" customHeight="1" x14ac:dyDescent="0.3">
      <c r="N566" s="20">
        <f t="shared" si="12"/>
        <v>0</v>
      </c>
      <c r="O566" s="20">
        <f t="shared" si="13"/>
        <v>0</v>
      </c>
    </row>
    <row r="567" spans="14:15" ht="15.75" customHeight="1" x14ac:dyDescent="0.3">
      <c r="N567" s="20">
        <f t="shared" si="12"/>
        <v>0</v>
      </c>
      <c r="O567" s="20">
        <f t="shared" si="13"/>
        <v>0</v>
      </c>
    </row>
    <row r="568" spans="14:15" ht="15.75" customHeight="1" x14ac:dyDescent="0.3">
      <c r="N568" s="20">
        <f t="shared" si="12"/>
        <v>0</v>
      </c>
      <c r="O568" s="20">
        <f t="shared" si="13"/>
        <v>0</v>
      </c>
    </row>
    <row r="569" spans="14:15" ht="15.75" customHeight="1" x14ac:dyDescent="0.3">
      <c r="N569" s="20">
        <f t="shared" si="12"/>
        <v>0</v>
      </c>
      <c r="O569" s="20">
        <f t="shared" si="13"/>
        <v>0</v>
      </c>
    </row>
    <row r="570" spans="14:15" ht="15.75" customHeight="1" x14ac:dyDescent="0.3">
      <c r="N570" s="20">
        <f t="shared" si="12"/>
        <v>0</v>
      </c>
      <c r="O570" s="20">
        <f t="shared" si="13"/>
        <v>0</v>
      </c>
    </row>
    <row r="571" spans="14:15" ht="15.75" customHeight="1" x14ac:dyDescent="0.3">
      <c r="N571" s="20">
        <f t="shared" si="12"/>
        <v>0</v>
      </c>
      <c r="O571" s="20">
        <f t="shared" si="13"/>
        <v>0</v>
      </c>
    </row>
    <row r="572" spans="14:15" ht="15.75" customHeight="1" x14ac:dyDescent="0.3">
      <c r="N572" s="20">
        <f t="shared" si="12"/>
        <v>0</v>
      </c>
      <c r="O572" s="20">
        <f t="shared" si="13"/>
        <v>0</v>
      </c>
    </row>
    <row r="573" spans="14:15" ht="15.75" customHeight="1" x14ac:dyDescent="0.3">
      <c r="N573" s="20">
        <f t="shared" si="12"/>
        <v>0</v>
      </c>
      <c r="O573" s="20">
        <f t="shared" si="13"/>
        <v>0</v>
      </c>
    </row>
    <row r="574" spans="14:15" ht="15.75" customHeight="1" x14ac:dyDescent="0.3">
      <c r="N574" s="20">
        <f t="shared" si="12"/>
        <v>0</v>
      </c>
      <c r="O574" s="20">
        <f t="shared" si="13"/>
        <v>0</v>
      </c>
    </row>
    <row r="575" spans="14:15" ht="15.75" customHeight="1" x14ac:dyDescent="0.3">
      <c r="N575" s="20">
        <f t="shared" si="12"/>
        <v>0</v>
      </c>
      <c r="O575" s="20">
        <f t="shared" si="13"/>
        <v>0</v>
      </c>
    </row>
    <row r="576" spans="14:15" ht="15.75" customHeight="1" x14ac:dyDescent="0.3">
      <c r="N576" s="20">
        <f t="shared" si="12"/>
        <v>0</v>
      </c>
      <c r="O576" s="20">
        <f t="shared" si="13"/>
        <v>0</v>
      </c>
    </row>
    <row r="577" spans="14:15" ht="15.75" customHeight="1" x14ac:dyDescent="0.3">
      <c r="N577" s="20">
        <f t="shared" si="12"/>
        <v>0</v>
      </c>
      <c r="O577" s="20">
        <f t="shared" si="13"/>
        <v>0</v>
      </c>
    </row>
    <row r="578" spans="14:15" ht="15.75" customHeight="1" x14ac:dyDescent="0.3">
      <c r="N578" s="20">
        <f t="shared" si="12"/>
        <v>0</v>
      </c>
      <c r="O578" s="20">
        <f t="shared" si="13"/>
        <v>0</v>
      </c>
    </row>
    <row r="579" spans="14:15" ht="15.75" customHeight="1" x14ac:dyDescent="0.3">
      <c r="N579" s="20">
        <f t="shared" si="12"/>
        <v>0</v>
      </c>
      <c r="O579" s="20">
        <f t="shared" si="13"/>
        <v>0</v>
      </c>
    </row>
    <row r="580" spans="14:15" ht="15.75" customHeight="1" x14ac:dyDescent="0.3">
      <c r="N580" s="20">
        <f t="shared" si="12"/>
        <v>0</v>
      </c>
      <c r="O580" s="20">
        <f t="shared" si="13"/>
        <v>0</v>
      </c>
    </row>
    <row r="581" spans="14:15" ht="15.75" customHeight="1" x14ac:dyDescent="0.3">
      <c r="N581" s="20">
        <f t="shared" si="12"/>
        <v>0</v>
      </c>
      <c r="O581" s="20">
        <f t="shared" si="13"/>
        <v>0</v>
      </c>
    </row>
    <row r="582" spans="14:15" ht="15.75" customHeight="1" x14ac:dyDescent="0.3">
      <c r="N582" s="20">
        <f t="shared" si="12"/>
        <v>0</v>
      </c>
      <c r="O582" s="20">
        <f t="shared" si="13"/>
        <v>0</v>
      </c>
    </row>
    <row r="583" spans="14:15" ht="15.75" customHeight="1" x14ac:dyDescent="0.3">
      <c r="N583" s="20">
        <f t="shared" si="12"/>
        <v>0</v>
      </c>
      <c r="O583" s="20">
        <f t="shared" si="13"/>
        <v>0</v>
      </c>
    </row>
    <row r="584" spans="14:15" ht="15.75" customHeight="1" x14ac:dyDescent="0.3">
      <c r="N584" s="20">
        <f t="shared" si="12"/>
        <v>0</v>
      </c>
      <c r="O584" s="20">
        <f t="shared" si="13"/>
        <v>0</v>
      </c>
    </row>
    <row r="585" spans="14:15" ht="15.75" customHeight="1" x14ac:dyDescent="0.3">
      <c r="N585" s="20">
        <f t="shared" si="12"/>
        <v>0</v>
      </c>
      <c r="O585" s="20">
        <f t="shared" si="13"/>
        <v>0</v>
      </c>
    </row>
    <row r="586" spans="14:15" ht="15.75" customHeight="1" x14ac:dyDescent="0.3">
      <c r="N586" s="20">
        <f t="shared" si="12"/>
        <v>0</v>
      </c>
      <c r="O586" s="20">
        <f t="shared" si="13"/>
        <v>0</v>
      </c>
    </row>
    <row r="587" spans="14:15" ht="15.75" customHeight="1" x14ac:dyDescent="0.3">
      <c r="N587" s="20">
        <f t="shared" si="12"/>
        <v>0</v>
      </c>
      <c r="O587" s="20">
        <f t="shared" si="13"/>
        <v>0</v>
      </c>
    </row>
    <row r="588" spans="14:15" ht="15.75" customHeight="1" x14ac:dyDescent="0.3">
      <c r="N588" s="20">
        <f t="shared" si="12"/>
        <v>0</v>
      </c>
      <c r="O588" s="20">
        <f t="shared" si="13"/>
        <v>0</v>
      </c>
    </row>
    <row r="589" spans="14:15" ht="15.75" customHeight="1" x14ac:dyDescent="0.3">
      <c r="N589" s="20">
        <f t="shared" si="12"/>
        <v>0</v>
      </c>
      <c r="O589" s="20">
        <f t="shared" si="13"/>
        <v>0</v>
      </c>
    </row>
    <row r="590" spans="14:15" ht="15.75" customHeight="1" x14ac:dyDescent="0.3">
      <c r="N590" s="20">
        <f t="shared" si="12"/>
        <v>0</v>
      </c>
      <c r="O590" s="20">
        <f t="shared" si="13"/>
        <v>0</v>
      </c>
    </row>
    <row r="591" spans="14:15" ht="15.75" customHeight="1" x14ac:dyDescent="0.3">
      <c r="N591" s="20">
        <f t="shared" si="12"/>
        <v>0</v>
      </c>
      <c r="O591" s="20">
        <f t="shared" si="13"/>
        <v>0</v>
      </c>
    </row>
    <row r="592" spans="14:15" ht="15.75" customHeight="1" x14ac:dyDescent="0.3">
      <c r="N592" s="20">
        <f t="shared" si="12"/>
        <v>0</v>
      </c>
      <c r="O592" s="20">
        <f t="shared" si="13"/>
        <v>0</v>
      </c>
    </row>
    <row r="593" spans="14:15" ht="15.75" customHeight="1" x14ac:dyDescent="0.3">
      <c r="N593" s="20">
        <f t="shared" si="12"/>
        <v>0</v>
      </c>
      <c r="O593" s="20">
        <f t="shared" si="13"/>
        <v>0</v>
      </c>
    </row>
    <row r="594" spans="14:15" ht="15.75" customHeight="1" x14ac:dyDescent="0.3">
      <c r="N594" s="20">
        <f t="shared" si="12"/>
        <v>0</v>
      </c>
      <c r="O594" s="20">
        <f t="shared" si="13"/>
        <v>0</v>
      </c>
    </row>
    <row r="595" spans="14:15" ht="15.75" customHeight="1" x14ac:dyDescent="0.3">
      <c r="N595" s="20">
        <f t="shared" si="12"/>
        <v>0</v>
      </c>
      <c r="O595" s="20">
        <f t="shared" si="13"/>
        <v>0</v>
      </c>
    </row>
    <row r="596" spans="14:15" ht="15.75" customHeight="1" x14ac:dyDescent="0.3">
      <c r="N596" s="20">
        <f t="shared" si="12"/>
        <v>0</v>
      </c>
      <c r="O596" s="20">
        <f t="shared" si="13"/>
        <v>0</v>
      </c>
    </row>
    <row r="597" spans="14:15" ht="15.75" customHeight="1" x14ac:dyDescent="0.3">
      <c r="N597" s="20">
        <f t="shared" si="12"/>
        <v>0</v>
      </c>
      <c r="O597" s="20">
        <f t="shared" si="13"/>
        <v>0</v>
      </c>
    </row>
    <row r="598" spans="14:15" ht="15.75" customHeight="1" x14ac:dyDescent="0.3">
      <c r="N598" s="20">
        <f t="shared" si="12"/>
        <v>0</v>
      </c>
      <c r="O598" s="20">
        <f t="shared" si="13"/>
        <v>0</v>
      </c>
    </row>
    <row r="599" spans="14:15" ht="15.75" customHeight="1" x14ac:dyDescent="0.3">
      <c r="N599" s="20">
        <f t="shared" si="12"/>
        <v>0</v>
      </c>
      <c r="O599" s="20">
        <f t="shared" si="13"/>
        <v>0</v>
      </c>
    </row>
    <row r="600" spans="14:15" ht="15.75" customHeight="1" x14ac:dyDescent="0.3">
      <c r="N600" s="20">
        <f t="shared" si="12"/>
        <v>0</v>
      </c>
      <c r="O600" s="20">
        <f t="shared" si="13"/>
        <v>0</v>
      </c>
    </row>
    <row r="601" spans="14:15" ht="15.75" customHeight="1" x14ac:dyDescent="0.3">
      <c r="N601" s="20">
        <f t="shared" si="12"/>
        <v>0</v>
      </c>
      <c r="O601" s="20">
        <f t="shared" si="13"/>
        <v>0</v>
      </c>
    </row>
    <row r="602" spans="14:15" ht="15.75" customHeight="1" x14ac:dyDescent="0.3">
      <c r="N602" s="20">
        <f t="shared" si="12"/>
        <v>0</v>
      </c>
      <c r="O602" s="20">
        <f t="shared" si="13"/>
        <v>0</v>
      </c>
    </row>
    <row r="603" spans="14:15" ht="15.75" customHeight="1" x14ac:dyDescent="0.3">
      <c r="N603" s="20">
        <f t="shared" si="12"/>
        <v>0</v>
      </c>
      <c r="O603" s="20">
        <f t="shared" si="13"/>
        <v>0</v>
      </c>
    </row>
    <row r="604" spans="14:15" ht="15.75" customHeight="1" x14ac:dyDescent="0.3">
      <c r="N604" s="20">
        <f t="shared" si="12"/>
        <v>0</v>
      </c>
      <c r="O604" s="20">
        <f t="shared" si="13"/>
        <v>0</v>
      </c>
    </row>
    <row r="605" spans="14:15" ht="15.75" customHeight="1" x14ac:dyDescent="0.3">
      <c r="N605" s="20">
        <f t="shared" si="12"/>
        <v>0</v>
      </c>
      <c r="O605" s="20">
        <f t="shared" si="13"/>
        <v>0</v>
      </c>
    </row>
    <row r="606" spans="14:15" ht="15.75" customHeight="1" x14ac:dyDescent="0.3">
      <c r="N606" s="20">
        <f t="shared" si="12"/>
        <v>0</v>
      </c>
      <c r="O606" s="20">
        <f t="shared" si="13"/>
        <v>0</v>
      </c>
    </row>
    <row r="607" spans="14:15" ht="15.75" customHeight="1" x14ac:dyDescent="0.3">
      <c r="N607" s="20">
        <f t="shared" si="12"/>
        <v>0</v>
      </c>
      <c r="O607" s="20">
        <f t="shared" si="13"/>
        <v>0</v>
      </c>
    </row>
    <row r="608" spans="14:15" ht="15.75" customHeight="1" x14ac:dyDescent="0.3">
      <c r="N608" s="20">
        <f t="shared" si="12"/>
        <v>0</v>
      </c>
      <c r="O608" s="20">
        <f t="shared" si="13"/>
        <v>0</v>
      </c>
    </row>
    <row r="609" spans="14:15" ht="15.75" customHeight="1" x14ac:dyDescent="0.3">
      <c r="N609" s="20">
        <f t="shared" si="12"/>
        <v>0</v>
      </c>
      <c r="O609" s="20">
        <f t="shared" si="13"/>
        <v>0</v>
      </c>
    </row>
    <row r="610" spans="14:15" ht="15.75" customHeight="1" x14ac:dyDescent="0.3">
      <c r="N610" s="20">
        <f t="shared" si="12"/>
        <v>0</v>
      </c>
      <c r="O610" s="20">
        <f t="shared" si="13"/>
        <v>0</v>
      </c>
    </row>
    <row r="611" spans="14:15" ht="15.75" customHeight="1" x14ac:dyDescent="0.3">
      <c r="N611" s="20">
        <f t="shared" si="12"/>
        <v>0</v>
      </c>
      <c r="O611" s="20">
        <f t="shared" si="13"/>
        <v>0</v>
      </c>
    </row>
    <row r="612" spans="14:15" ht="15.75" customHeight="1" x14ac:dyDescent="0.3">
      <c r="N612" s="20">
        <f t="shared" si="12"/>
        <v>0</v>
      </c>
      <c r="O612" s="20">
        <f t="shared" si="13"/>
        <v>0</v>
      </c>
    </row>
    <row r="613" spans="14:15" ht="15.75" customHeight="1" x14ac:dyDescent="0.3">
      <c r="N613" s="20">
        <f t="shared" si="12"/>
        <v>0</v>
      </c>
      <c r="O613" s="20">
        <f t="shared" si="13"/>
        <v>0</v>
      </c>
    </row>
    <row r="614" spans="14:15" ht="15.75" customHeight="1" x14ac:dyDescent="0.3">
      <c r="N614" s="20">
        <f t="shared" si="12"/>
        <v>0</v>
      </c>
      <c r="O614" s="20">
        <f t="shared" si="13"/>
        <v>0</v>
      </c>
    </row>
    <row r="615" spans="14:15" ht="15.75" customHeight="1" x14ac:dyDescent="0.3">
      <c r="N615" s="20">
        <f t="shared" si="12"/>
        <v>0</v>
      </c>
      <c r="O615" s="20">
        <f t="shared" si="13"/>
        <v>0</v>
      </c>
    </row>
    <row r="616" spans="14:15" ht="15.75" customHeight="1" x14ac:dyDescent="0.3">
      <c r="N616" s="20">
        <f t="shared" ref="N616:N679" si="14">IF($B616="ativo",$K616,0)</f>
        <v>0</v>
      </c>
      <c r="O616" s="20">
        <f t="shared" ref="O616:O679" si="15">IF($B616="distratado",$K616,0)</f>
        <v>0</v>
      </c>
    </row>
    <row r="617" spans="14:15" ht="15.75" customHeight="1" x14ac:dyDescent="0.3">
      <c r="N617" s="20">
        <f t="shared" si="14"/>
        <v>0</v>
      </c>
      <c r="O617" s="20">
        <f t="shared" si="15"/>
        <v>0</v>
      </c>
    </row>
    <row r="618" spans="14:15" ht="15.75" customHeight="1" x14ac:dyDescent="0.3">
      <c r="N618" s="20">
        <f t="shared" si="14"/>
        <v>0</v>
      </c>
      <c r="O618" s="20">
        <f t="shared" si="15"/>
        <v>0</v>
      </c>
    </row>
    <row r="619" spans="14:15" ht="15.75" customHeight="1" x14ac:dyDescent="0.3">
      <c r="N619" s="20">
        <f t="shared" si="14"/>
        <v>0</v>
      </c>
      <c r="O619" s="20">
        <f t="shared" si="15"/>
        <v>0</v>
      </c>
    </row>
    <row r="620" spans="14:15" ht="15.75" customHeight="1" x14ac:dyDescent="0.3">
      <c r="N620" s="20">
        <f t="shared" si="14"/>
        <v>0</v>
      </c>
      <c r="O620" s="20">
        <f t="shared" si="15"/>
        <v>0</v>
      </c>
    </row>
    <row r="621" spans="14:15" ht="15.75" customHeight="1" x14ac:dyDescent="0.3">
      <c r="N621" s="20">
        <f t="shared" si="14"/>
        <v>0</v>
      </c>
      <c r="O621" s="20">
        <f t="shared" si="15"/>
        <v>0</v>
      </c>
    </row>
    <row r="622" spans="14:15" ht="15.75" customHeight="1" x14ac:dyDescent="0.3">
      <c r="N622" s="20">
        <f t="shared" si="14"/>
        <v>0</v>
      </c>
      <c r="O622" s="20">
        <f t="shared" si="15"/>
        <v>0</v>
      </c>
    </row>
    <row r="623" spans="14:15" ht="15.75" customHeight="1" x14ac:dyDescent="0.3">
      <c r="N623" s="20">
        <f t="shared" si="14"/>
        <v>0</v>
      </c>
      <c r="O623" s="20">
        <f t="shared" si="15"/>
        <v>0</v>
      </c>
    </row>
    <row r="624" spans="14:15" ht="15.75" customHeight="1" x14ac:dyDescent="0.3">
      <c r="N624" s="20">
        <f t="shared" si="14"/>
        <v>0</v>
      </c>
      <c r="O624" s="20">
        <f t="shared" si="15"/>
        <v>0</v>
      </c>
    </row>
    <row r="625" spans="14:15" ht="15.75" customHeight="1" x14ac:dyDescent="0.3">
      <c r="N625" s="20">
        <f t="shared" si="14"/>
        <v>0</v>
      </c>
      <c r="O625" s="20">
        <f t="shared" si="15"/>
        <v>0</v>
      </c>
    </row>
    <row r="626" spans="14:15" ht="15.75" customHeight="1" x14ac:dyDescent="0.3">
      <c r="N626" s="20">
        <f t="shared" si="14"/>
        <v>0</v>
      </c>
      <c r="O626" s="20">
        <f t="shared" si="15"/>
        <v>0</v>
      </c>
    </row>
    <row r="627" spans="14:15" ht="15.75" customHeight="1" x14ac:dyDescent="0.3">
      <c r="N627" s="20">
        <f t="shared" si="14"/>
        <v>0</v>
      </c>
      <c r="O627" s="20">
        <f t="shared" si="15"/>
        <v>0</v>
      </c>
    </row>
    <row r="628" spans="14:15" ht="15.75" customHeight="1" x14ac:dyDescent="0.3">
      <c r="N628" s="20">
        <f t="shared" si="14"/>
        <v>0</v>
      </c>
      <c r="O628" s="20">
        <f t="shared" si="15"/>
        <v>0</v>
      </c>
    </row>
    <row r="629" spans="14:15" ht="15.75" customHeight="1" x14ac:dyDescent="0.3">
      <c r="N629" s="20">
        <f t="shared" si="14"/>
        <v>0</v>
      </c>
      <c r="O629" s="20">
        <f t="shared" si="15"/>
        <v>0</v>
      </c>
    </row>
    <row r="630" spans="14:15" ht="15.75" customHeight="1" x14ac:dyDescent="0.3">
      <c r="N630" s="20">
        <f t="shared" si="14"/>
        <v>0</v>
      </c>
      <c r="O630" s="20">
        <f t="shared" si="15"/>
        <v>0</v>
      </c>
    </row>
    <row r="631" spans="14:15" ht="15.75" customHeight="1" x14ac:dyDescent="0.3">
      <c r="N631" s="20">
        <f t="shared" si="14"/>
        <v>0</v>
      </c>
      <c r="O631" s="20">
        <f t="shared" si="15"/>
        <v>0</v>
      </c>
    </row>
    <row r="632" spans="14:15" ht="15.75" customHeight="1" x14ac:dyDescent="0.3">
      <c r="N632" s="20">
        <f t="shared" si="14"/>
        <v>0</v>
      </c>
      <c r="O632" s="20">
        <f t="shared" si="15"/>
        <v>0</v>
      </c>
    </row>
    <row r="633" spans="14:15" ht="15.75" customHeight="1" x14ac:dyDescent="0.3">
      <c r="N633" s="20">
        <f t="shared" si="14"/>
        <v>0</v>
      </c>
      <c r="O633" s="20">
        <f t="shared" si="15"/>
        <v>0</v>
      </c>
    </row>
    <row r="634" spans="14:15" ht="15.75" customHeight="1" x14ac:dyDescent="0.3">
      <c r="N634" s="20">
        <f t="shared" si="14"/>
        <v>0</v>
      </c>
      <c r="O634" s="20">
        <f t="shared" si="15"/>
        <v>0</v>
      </c>
    </row>
    <row r="635" spans="14:15" ht="15.75" customHeight="1" x14ac:dyDescent="0.3">
      <c r="N635" s="20">
        <f t="shared" si="14"/>
        <v>0</v>
      </c>
      <c r="O635" s="20">
        <f t="shared" si="15"/>
        <v>0</v>
      </c>
    </row>
    <row r="636" spans="14:15" ht="15.75" customHeight="1" x14ac:dyDescent="0.3">
      <c r="N636" s="20">
        <f t="shared" si="14"/>
        <v>0</v>
      </c>
      <c r="O636" s="20">
        <f t="shared" si="15"/>
        <v>0</v>
      </c>
    </row>
    <row r="637" spans="14:15" ht="15.75" customHeight="1" x14ac:dyDescent="0.3">
      <c r="N637" s="20">
        <f t="shared" si="14"/>
        <v>0</v>
      </c>
      <c r="O637" s="20">
        <f t="shared" si="15"/>
        <v>0</v>
      </c>
    </row>
    <row r="638" spans="14:15" ht="15.75" customHeight="1" x14ac:dyDescent="0.3">
      <c r="N638" s="20">
        <f t="shared" si="14"/>
        <v>0</v>
      </c>
      <c r="O638" s="20">
        <f t="shared" si="15"/>
        <v>0</v>
      </c>
    </row>
    <row r="639" spans="14:15" ht="15.75" customHeight="1" x14ac:dyDescent="0.3">
      <c r="N639" s="20">
        <f t="shared" si="14"/>
        <v>0</v>
      </c>
      <c r="O639" s="20">
        <f t="shared" si="15"/>
        <v>0</v>
      </c>
    </row>
    <row r="640" spans="14:15" ht="15.75" customHeight="1" x14ac:dyDescent="0.3">
      <c r="N640" s="20">
        <f t="shared" si="14"/>
        <v>0</v>
      </c>
      <c r="O640" s="20">
        <f t="shared" si="15"/>
        <v>0</v>
      </c>
    </row>
    <row r="641" spans="14:15" ht="15.75" customHeight="1" x14ac:dyDescent="0.3">
      <c r="N641" s="20">
        <f t="shared" si="14"/>
        <v>0</v>
      </c>
      <c r="O641" s="20">
        <f t="shared" si="15"/>
        <v>0</v>
      </c>
    </row>
    <row r="642" spans="14:15" ht="15.75" customHeight="1" x14ac:dyDescent="0.3">
      <c r="N642" s="20">
        <f t="shared" si="14"/>
        <v>0</v>
      </c>
      <c r="O642" s="20">
        <f t="shared" si="15"/>
        <v>0</v>
      </c>
    </row>
    <row r="643" spans="14:15" ht="15.75" customHeight="1" x14ac:dyDescent="0.3">
      <c r="N643" s="20">
        <f t="shared" si="14"/>
        <v>0</v>
      </c>
      <c r="O643" s="20">
        <f t="shared" si="15"/>
        <v>0</v>
      </c>
    </row>
    <row r="644" spans="14:15" ht="15.75" customHeight="1" x14ac:dyDescent="0.3">
      <c r="N644" s="20">
        <f t="shared" si="14"/>
        <v>0</v>
      </c>
      <c r="O644" s="20">
        <f t="shared" si="15"/>
        <v>0</v>
      </c>
    </row>
    <row r="645" spans="14:15" ht="15.75" customHeight="1" x14ac:dyDescent="0.3">
      <c r="N645" s="20">
        <f t="shared" si="14"/>
        <v>0</v>
      </c>
      <c r="O645" s="20">
        <f t="shared" si="15"/>
        <v>0</v>
      </c>
    </row>
    <row r="646" spans="14:15" ht="15.75" customHeight="1" x14ac:dyDescent="0.3">
      <c r="N646" s="20">
        <f t="shared" si="14"/>
        <v>0</v>
      </c>
      <c r="O646" s="20">
        <f t="shared" si="15"/>
        <v>0</v>
      </c>
    </row>
    <row r="647" spans="14:15" ht="15.75" customHeight="1" x14ac:dyDescent="0.3">
      <c r="N647" s="20">
        <f t="shared" si="14"/>
        <v>0</v>
      </c>
      <c r="O647" s="20">
        <f t="shared" si="15"/>
        <v>0</v>
      </c>
    </row>
    <row r="648" spans="14:15" ht="15.75" customHeight="1" x14ac:dyDescent="0.3">
      <c r="N648" s="20">
        <f t="shared" si="14"/>
        <v>0</v>
      </c>
      <c r="O648" s="20">
        <f t="shared" si="15"/>
        <v>0</v>
      </c>
    </row>
    <row r="649" spans="14:15" ht="15.75" customHeight="1" x14ac:dyDescent="0.3">
      <c r="N649" s="20">
        <f t="shared" si="14"/>
        <v>0</v>
      </c>
      <c r="O649" s="20">
        <f t="shared" si="15"/>
        <v>0</v>
      </c>
    </row>
    <row r="650" spans="14:15" ht="15.75" customHeight="1" x14ac:dyDescent="0.3">
      <c r="N650" s="20">
        <f t="shared" si="14"/>
        <v>0</v>
      </c>
      <c r="O650" s="20">
        <f t="shared" si="15"/>
        <v>0</v>
      </c>
    </row>
    <row r="651" spans="14:15" ht="15.75" customHeight="1" x14ac:dyDescent="0.3">
      <c r="N651" s="20">
        <f t="shared" si="14"/>
        <v>0</v>
      </c>
      <c r="O651" s="20">
        <f t="shared" si="15"/>
        <v>0</v>
      </c>
    </row>
    <row r="652" spans="14:15" ht="15.75" customHeight="1" x14ac:dyDescent="0.3">
      <c r="N652" s="20">
        <f t="shared" si="14"/>
        <v>0</v>
      </c>
      <c r="O652" s="20">
        <f t="shared" si="15"/>
        <v>0</v>
      </c>
    </row>
    <row r="653" spans="14:15" ht="15.75" customHeight="1" x14ac:dyDescent="0.3">
      <c r="N653" s="20">
        <f t="shared" si="14"/>
        <v>0</v>
      </c>
      <c r="O653" s="20">
        <f t="shared" si="15"/>
        <v>0</v>
      </c>
    </row>
    <row r="654" spans="14:15" ht="15.75" customHeight="1" x14ac:dyDescent="0.3">
      <c r="N654" s="20">
        <f t="shared" si="14"/>
        <v>0</v>
      </c>
      <c r="O654" s="20">
        <f t="shared" si="15"/>
        <v>0</v>
      </c>
    </row>
    <row r="655" spans="14:15" ht="15.75" customHeight="1" x14ac:dyDescent="0.3">
      <c r="N655" s="20">
        <f t="shared" si="14"/>
        <v>0</v>
      </c>
      <c r="O655" s="20">
        <f t="shared" si="15"/>
        <v>0</v>
      </c>
    </row>
    <row r="656" spans="14:15" ht="15.75" customHeight="1" x14ac:dyDescent="0.3">
      <c r="N656" s="20">
        <f t="shared" si="14"/>
        <v>0</v>
      </c>
      <c r="O656" s="20">
        <f t="shared" si="15"/>
        <v>0</v>
      </c>
    </row>
    <row r="657" spans="14:15" ht="15.75" customHeight="1" x14ac:dyDescent="0.3">
      <c r="N657" s="20">
        <f t="shared" si="14"/>
        <v>0</v>
      </c>
      <c r="O657" s="20">
        <f t="shared" si="15"/>
        <v>0</v>
      </c>
    </row>
    <row r="658" spans="14:15" ht="15.75" customHeight="1" x14ac:dyDescent="0.3">
      <c r="N658" s="20">
        <f t="shared" si="14"/>
        <v>0</v>
      </c>
      <c r="O658" s="20">
        <f t="shared" si="15"/>
        <v>0</v>
      </c>
    </row>
    <row r="659" spans="14:15" ht="15.75" customHeight="1" x14ac:dyDescent="0.3">
      <c r="N659" s="20">
        <f t="shared" si="14"/>
        <v>0</v>
      </c>
      <c r="O659" s="20">
        <f t="shared" si="15"/>
        <v>0</v>
      </c>
    </row>
    <row r="660" spans="14:15" ht="15.75" customHeight="1" x14ac:dyDescent="0.3">
      <c r="N660" s="20">
        <f t="shared" si="14"/>
        <v>0</v>
      </c>
      <c r="O660" s="20">
        <f t="shared" si="15"/>
        <v>0</v>
      </c>
    </row>
    <row r="661" spans="14:15" ht="15.75" customHeight="1" x14ac:dyDescent="0.3">
      <c r="N661" s="20">
        <f t="shared" si="14"/>
        <v>0</v>
      </c>
      <c r="O661" s="20">
        <f t="shared" si="15"/>
        <v>0</v>
      </c>
    </row>
    <row r="662" spans="14:15" ht="15.75" customHeight="1" x14ac:dyDescent="0.3">
      <c r="N662" s="20">
        <f t="shared" si="14"/>
        <v>0</v>
      </c>
      <c r="O662" s="20">
        <f t="shared" si="15"/>
        <v>0</v>
      </c>
    </row>
    <row r="663" spans="14:15" ht="15.75" customHeight="1" x14ac:dyDescent="0.3">
      <c r="N663" s="20">
        <f t="shared" si="14"/>
        <v>0</v>
      </c>
      <c r="O663" s="20">
        <f t="shared" si="15"/>
        <v>0</v>
      </c>
    </row>
    <row r="664" spans="14:15" ht="15.75" customHeight="1" x14ac:dyDescent="0.3">
      <c r="N664" s="20">
        <f t="shared" si="14"/>
        <v>0</v>
      </c>
      <c r="O664" s="20">
        <f t="shared" si="15"/>
        <v>0</v>
      </c>
    </row>
    <row r="665" spans="14:15" ht="15.75" customHeight="1" x14ac:dyDescent="0.3">
      <c r="N665" s="20">
        <f t="shared" si="14"/>
        <v>0</v>
      </c>
      <c r="O665" s="20">
        <f t="shared" si="15"/>
        <v>0</v>
      </c>
    </row>
    <row r="666" spans="14:15" ht="15.75" customHeight="1" x14ac:dyDescent="0.3">
      <c r="N666" s="20">
        <f t="shared" si="14"/>
        <v>0</v>
      </c>
      <c r="O666" s="20">
        <f t="shared" si="15"/>
        <v>0</v>
      </c>
    </row>
    <row r="667" spans="14:15" ht="15.75" customHeight="1" x14ac:dyDescent="0.3">
      <c r="N667" s="20">
        <f t="shared" si="14"/>
        <v>0</v>
      </c>
      <c r="O667" s="20">
        <f t="shared" si="15"/>
        <v>0</v>
      </c>
    </row>
    <row r="668" spans="14:15" ht="15.75" customHeight="1" x14ac:dyDescent="0.3">
      <c r="N668" s="20">
        <f t="shared" si="14"/>
        <v>0</v>
      </c>
      <c r="O668" s="20">
        <f t="shared" si="15"/>
        <v>0</v>
      </c>
    </row>
    <row r="669" spans="14:15" ht="15.75" customHeight="1" x14ac:dyDescent="0.3">
      <c r="N669" s="20">
        <f t="shared" si="14"/>
        <v>0</v>
      </c>
      <c r="O669" s="20">
        <f t="shared" si="15"/>
        <v>0</v>
      </c>
    </row>
    <row r="670" spans="14:15" ht="15.75" customHeight="1" x14ac:dyDescent="0.3">
      <c r="N670" s="20">
        <f t="shared" si="14"/>
        <v>0</v>
      </c>
      <c r="O670" s="20">
        <f t="shared" si="15"/>
        <v>0</v>
      </c>
    </row>
    <row r="671" spans="14:15" ht="15.75" customHeight="1" x14ac:dyDescent="0.3">
      <c r="N671" s="20">
        <f t="shared" si="14"/>
        <v>0</v>
      </c>
      <c r="O671" s="20">
        <f t="shared" si="15"/>
        <v>0</v>
      </c>
    </row>
    <row r="672" spans="14:15" ht="15.75" customHeight="1" x14ac:dyDescent="0.3">
      <c r="N672" s="20">
        <f t="shared" si="14"/>
        <v>0</v>
      </c>
      <c r="O672" s="20">
        <f t="shared" si="15"/>
        <v>0</v>
      </c>
    </row>
    <row r="673" spans="14:15" ht="15.75" customHeight="1" x14ac:dyDescent="0.3">
      <c r="N673" s="20">
        <f t="shared" si="14"/>
        <v>0</v>
      </c>
      <c r="O673" s="20">
        <f t="shared" si="15"/>
        <v>0</v>
      </c>
    </row>
    <row r="674" spans="14:15" ht="15.75" customHeight="1" x14ac:dyDescent="0.3">
      <c r="N674" s="20">
        <f t="shared" si="14"/>
        <v>0</v>
      </c>
      <c r="O674" s="20">
        <f t="shared" si="15"/>
        <v>0</v>
      </c>
    </row>
    <row r="675" spans="14:15" ht="15.75" customHeight="1" x14ac:dyDescent="0.3">
      <c r="N675" s="20">
        <f t="shared" si="14"/>
        <v>0</v>
      </c>
      <c r="O675" s="20">
        <f t="shared" si="15"/>
        <v>0</v>
      </c>
    </row>
    <row r="676" spans="14:15" ht="15.75" customHeight="1" x14ac:dyDescent="0.3">
      <c r="N676" s="20">
        <f t="shared" si="14"/>
        <v>0</v>
      </c>
      <c r="O676" s="20">
        <f t="shared" si="15"/>
        <v>0</v>
      </c>
    </row>
    <row r="677" spans="14:15" ht="15.75" customHeight="1" x14ac:dyDescent="0.3">
      <c r="N677" s="20">
        <f t="shared" si="14"/>
        <v>0</v>
      </c>
      <c r="O677" s="20">
        <f t="shared" si="15"/>
        <v>0</v>
      </c>
    </row>
    <row r="678" spans="14:15" ht="15.75" customHeight="1" x14ac:dyDescent="0.3">
      <c r="N678" s="20">
        <f t="shared" si="14"/>
        <v>0</v>
      </c>
      <c r="O678" s="20">
        <f t="shared" si="15"/>
        <v>0</v>
      </c>
    </row>
    <row r="679" spans="14:15" ht="15.75" customHeight="1" x14ac:dyDescent="0.3">
      <c r="N679" s="20">
        <f t="shared" si="14"/>
        <v>0</v>
      </c>
      <c r="O679" s="20">
        <f t="shared" si="15"/>
        <v>0</v>
      </c>
    </row>
    <row r="680" spans="14:15" ht="15.75" customHeight="1" x14ac:dyDescent="0.3">
      <c r="N680" s="20">
        <f t="shared" ref="N680:N702" si="16">IF($B680="ativo",$K680,0)</f>
        <v>0</v>
      </c>
      <c r="O680" s="20">
        <f t="shared" ref="O680:O702" si="17">IF($B680="distratado",$K680,0)</f>
        <v>0</v>
      </c>
    </row>
    <row r="681" spans="14:15" ht="15.75" customHeight="1" x14ac:dyDescent="0.3">
      <c r="N681" s="20">
        <f t="shared" si="16"/>
        <v>0</v>
      </c>
      <c r="O681" s="20">
        <f t="shared" si="17"/>
        <v>0</v>
      </c>
    </row>
    <row r="682" spans="14:15" ht="15.75" customHeight="1" x14ac:dyDescent="0.3">
      <c r="N682" s="20">
        <f t="shared" si="16"/>
        <v>0</v>
      </c>
      <c r="O682" s="20">
        <f t="shared" si="17"/>
        <v>0</v>
      </c>
    </row>
    <row r="683" spans="14:15" ht="15.75" customHeight="1" x14ac:dyDescent="0.3">
      <c r="N683" s="20">
        <f t="shared" si="16"/>
        <v>0</v>
      </c>
      <c r="O683" s="20">
        <f t="shared" si="17"/>
        <v>0</v>
      </c>
    </row>
    <row r="684" spans="14:15" ht="15.75" customHeight="1" x14ac:dyDescent="0.3">
      <c r="N684" s="20">
        <f t="shared" si="16"/>
        <v>0</v>
      </c>
      <c r="O684" s="20">
        <f t="shared" si="17"/>
        <v>0</v>
      </c>
    </row>
    <row r="685" spans="14:15" ht="15.75" customHeight="1" x14ac:dyDescent="0.3">
      <c r="N685" s="20">
        <f t="shared" si="16"/>
        <v>0</v>
      </c>
      <c r="O685" s="20">
        <f t="shared" si="17"/>
        <v>0</v>
      </c>
    </row>
    <row r="686" spans="14:15" ht="15.75" customHeight="1" x14ac:dyDescent="0.3">
      <c r="N686" s="20">
        <f t="shared" si="16"/>
        <v>0</v>
      </c>
      <c r="O686" s="20">
        <f t="shared" si="17"/>
        <v>0</v>
      </c>
    </row>
    <row r="687" spans="14:15" ht="15.75" customHeight="1" x14ac:dyDescent="0.3">
      <c r="N687" s="20">
        <f t="shared" si="16"/>
        <v>0</v>
      </c>
      <c r="O687" s="20">
        <f t="shared" si="17"/>
        <v>0</v>
      </c>
    </row>
    <row r="688" spans="14:15" ht="15.75" customHeight="1" x14ac:dyDescent="0.3">
      <c r="N688" s="20">
        <f t="shared" si="16"/>
        <v>0</v>
      </c>
      <c r="O688" s="20">
        <f t="shared" si="17"/>
        <v>0</v>
      </c>
    </row>
    <row r="689" spans="14:15" ht="15.75" customHeight="1" x14ac:dyDescent="0.3">
      <c r="N689" s="20">
        <f t="shared" si="16"/>
        <v>0</v>
      </c>
      <c r="O689" s="20">
        <f t="shared" si="17"/>
        <v>0</v>
      </c>
    </row>
    <row r="690" spans="14:15" ht="15.75" customHeight="1" x14ac:dyDescent="0.3">
      <c r="N690" s="20">
        <f t="shared" si="16"/>
        <v>0</v>
      </c>
      <c r="O690" s="20">
        <f t="shared" si="17"/>
        <v>0</v>
      </c>
    </row>
    <row r="691" spans="14:15" ht="15.75" customHeight="1" x14ac:dyDescent="0.3">
      <c r="N691" s="20">
        <f t="shared" si="16"/>
        <v>0</v>
      </c>
      <c r="O691" s="20">
        <f t="shared" si="17"/>
        <v>0</v>
      </c>
    </row>
    <row r="692" spans="14:15" ht="15.75" customHeight="1" x14ac:dyDescent="0.3">
      <c r="N692" s="20">
        <f t="shared" si="16"/>
        <v>0</v>
      </c>
      <c r="O692" s="20">
        <f t="shared" si="17"/>
        <v>0</v>
      </c>
    </row>
    <row r="693" spans="14:15" ht="15.75" customHeight="1" x14ac:dyDescent="0.3">
      <c r="N693" s="20">
        <f t="shared" si="16"/>
        <v>0</v>
      </c>
      <c r="O693" s="20">
        <f t="shared" si="17"/>
        <v>0</v>
      </c>
    </row>
    <row r="694" spans="14:15" ht="15.75" customHeight="1" x14ac:dyDescent="0.3">
      <c r="N694" s="20">
        <f t="shared" si="16"/>
        <v>0</v>
      </c>
      <c r="O694" s="20">
        <f t="shared" si="17"/>
        <v>0</v>
      </c>
    </row>
    <row r="695" spans="14:15" ht="15.75" customHeight="1" x14ac:dyDescent="0.3">
      <c r="N695" s="20">
        <f t="shared" si="16"/>
        <v>0</v>
      </c>
      <c r="O695" s="20">
        <f t="shared" si="17"/>
        <v>0</v>
      </c>
    </row>
    <row r="696" spans="14:15" ht="15.75" customHeight="1" x14ac:dyDescent="0.3">
      <c r="N696" s="20">
        <f t="shared" si="16"/>
        <v>0</v>
      </c>
      <c r="O696" s="20">
        <f t="shared" si="17"/>
        <v>0</v>
      </c>
    </row>
    <row r="697" spans="14:15" ht="15.75" customHeight="1" x14ac:dyDescent="0.3">
      <c r="N697" s="20">
        <f t="shared" si="16"/>
        <v>0</v>
      </c>
      <c r="O697" s="20">
        <f t="shared" si="17"/>
        <v>0</v>
      </c>
    </row>
    <row r="698" spans="14:15" ht="15.75" customHeight="1" x14ac:dyDescent="0.3">
      <c r="N698" s="20">
        <f t="shared" si="16"/>
        <v>0</v>
      </c>
      <c r="O698" s="20">
        <f t="shared" si="17"/>
        <v>0</v>
      </c>
    </row>
    <row r="699" spans="14:15" ht="15.75" customHeight="1" x14ac:dyDescent="0.3">
      <c r="N699" s="20">
        <f t="shared" si="16"/>
        <v>0</v>
      </c>
      <c r="O699" s="20">
        <f t="shared" si="17"/>
        <v>0</v>
      </c>
    </row>
    <row r="700" spans="14:15" ht="15.75" customHeight="1" x14ac:dyDescent="0.3">
      <c r="N700" s="20">
        <f t="shared" si="16"/>
        <v>0</v>
      </c>
      <c r="O700" s="20">
        <f t="shared" si="17"/>
        <v>0</v>
      </c>
    </row>
    <row r="701" spans="14:15" ht="15.75" customHeight="1" x14ac:dyDescent="0.3">
      <c r="N701" s="20">
        <f t="shared" si="16"/>
        <v>0</v>
      </c>
      <c r="O701" s="20">
        <f t="shared" si="17"/>
        <v>0</v>
      </c>
    </row>
    <row r="702" spans="14:15" ht="15.75" customHeight="1" x14ac:dyDescent="0.3">
      <c r="N702" s="20">
        <f t="shared" si="16"/>
        <v>0</v>
      </c>
      <c r="O702" s="20">
        <f t="shared" si="17"/>
        <v>0</v>
      </c>
    </row>
  </sheetData>
  <pageMargins left="0.511811024" right="0.511811024" top="0.78740157499999996" bottom="0.78740157499999996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N1"/>
  <sheetViews>
    <sheetView workbookViewId="0">
      <selection activeCell="XDG33" sqref="XDG33"/>
    </sheetView>
  </sheetViews>
  <sheetFormatPr defaultColWidth="14.375" defaultRowHeight="15" customHeight="1" x14ac:dyDescent="0.3"/>
  <cols>
    <col min="1" max="14" width="9" style="20" customWidth="1"/>
    <col min="15" max="26" width="8.625" style="20" customWidth="1"/>
    <col min="27" max="29" width="14.375" style="20" customWidth="1"/>
    <col min="30" max="16384" width="14.375" style="20"/>
  </cols>
  <sheetData>
    <row r="1" spans="1:14" ht="14.45" customHeight="1" x14ac:dyDescent="0.3">
      <c r="A1" s="32" t="s">
        <v>266</v>
      </c>
      <c r="B1" s="32" t="s">
        <v>267</v>
      </c>
      <c r="C1" s="32" t="s">
        <v>297</v>
      </c>
      <c r="D1" s="32" t="s">
        <v>305</v>
      </c>
      <c r="E1" s="32" t="s">
        <v>190</v>
      </c>
      <c r="F1" s="32" t="s">
        <v>306</v>
      </c>
      <c r="G1" s="32" t="s">
        <v>307</v>
      </c>
      <c r="H1" s="32" t="s">
        <v>299</v>
      </c>
      <c r="I1" s="32" t="s">
        <v>308</v>
      </c>
      <c r="J1" s="32" t="s">
        <v>309</v>
      </c>
      <c r="K1" s="32" t="s">
        <v>189</v>
      </c>
      <c r="L1" s="32" t="s">
        <v>310</v>
      </c>
      <c r="M1" s="32" t="s">
        <v>53</v>
      </c>
      <c r="N1" s="32" t="e">
        <f>SUMPRODUCT(J2:J1190,K2:K1190)/SUM(J2:J1190)</f>
        <v>#DIV/0!</v>
      </c>
    </row>
  </sheetData>
  <pageMargins left="0.511811024" right="0.511811024" top="0.78740157499999996" bottom="0.78740157499999996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DBD241959A8B49B084DFC1376C82BE" ma:contentTypeVersion="19" ma:contentTypeDescription="Crie um novo documento." ma:contentTypeScope="" ma:versionID="cbea881d46720ec3520bf0c47de0293a">
  <xsd:schema xmlns:xsd="http://www.w3.org/2001/XMLSchema" xmlns:xs="http://www.w3.org/2001/XMLSchema" xmlns:p="http://schemas.microsoft.com/office/2006/metadata/properties" xmlns:ns2="5cf7bc02-d943-43c5-88ad-c34f3aeabd6b" xmlns:ns3="f573ba94-0c0e-46e8-b3a4-aefe41146f5c" targetNamespace="http://schemas.microsoft.com/office/2006/metadata/properties" ma:root="true" ma:fieldsID="00c1c324e4710f8aea66b278a2dcf5c0" ns2:_="" ns3:_="">
    <xsd:import namespace="5cf7bc02-d943-43c5-88ad-c34f3aeabd6b"/>
    <xsd:import namespace="f573ba94-0c0e-46e8-b3a4-aefe41146f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DataeHo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f7bc02-d943-43c5-88ad-c34f3aeabd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e89c2d97-2204-4d65-a3a0-55dd26cb8e8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ataeHora" ma:index="26" nillable="true" ma:displayName="Data e Hora" ma:format="DateOnly" ma:internalName="DataeHor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73ba94-0c0e-46e8-b3a4-aefe41146f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fb575634-53d3-448c-ab84-ee80e909d978}" ma:internalName="TaxCatchAll" ma:showField="CatchAllData" ma:web="f573ba94-0c0e-46e8-b3a4-aefe41146f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573ba94-0c0e-46e8-b3a4-aefe41146f5c" xsi:nil="true"/>
    <lcf76f155ced4ddcb4097134ff3c332f xmlns="5cf7bc02-d943-43c5-88ad-c34f3aeabd6b">
      <Terms xmlns="http://schemas.microsoft.com/office/infopath/2007/PartnerControls"/>
    </lcf76f155ced4ddcb4097134ff3c332f>
    <DataeHora xmlns="5cf7bc02-d943-43c5-88ad-c34f3aeabd6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F6D406-EDB0-481C-801D-D022CA217D5D}"/>
</file>

<file path=customXml/itemProps2.xml><?xml version="1.0" encoding="utf-8"?>
<ds:datastoreItem xmlns:ds="http://schemas.openxmlformats.org/officeDocument/2006/customXml" ds:itemID="{D5012F74-5B9F-4924-804A-DC2C8C274AB3}">
  <ds:schemaRefs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f573ba94-0c0e-46e8-b3a4-aefe41146f5c"/>
    <ds:schemaRef ds:uri="http://schemas.microsoft.com/office/infopath/2007/PartnerControls"/>
    <ds:schemaRef ds:uri="http://schemas.openxmlformats.org/package/2006/metadata/core-properties"/>
    <ds:schemaRef ds:uri="5cf7bc02-d943-43c5-88ad-c34f3aeabd6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6BEDFAE-39C4-4EE6-90E2-C25B1F9BCF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6</vt:i4>
      </vt:variant>
    </vt:vector>
  </HeadingPairs>
  <TitlesOfParts>
    <vt:vector size="19" baseType="lpstr">
      <vt:lpstr>Capa</vt:lpstr>
      <vt:lpstr>Demonstrativo_Pagamento</vt:lpstr>
      <vt:lpstr>Informacoes_Carteira</vt:lpstr>
      <vt:lpstr>Informacao ao Investidor</vt:lpstr>
      <vt:lpstr>Garantias</vt:lpstr>
      <vt:lpstr>Relatório Analítico</vt:lpstr>
      <vt:lpstr>RESUMO_ACOMPANHAMENTO_MENSAL</vt:lpstr>
      <vt:lpstr>INFORME_MENSAL</vt:lpstr>
      <vt:lpstr>Acompanhamento Vendas</vt:lpstr>
      <vt:lpstr>ATRASO</vt:lpstr>
      <vt:lpstr>RECEBIMENTO</vt:lpstr>
      <vt:lpstr>VENDAS</vt:lpstr>
      <vt:lpstr>FLUXO_FUTURO</vt:lpstr>
      <vt:lpstr>'Acompanhamento Vendas'!Area_de_impressao</vt:lpstr>
      <vt:lpstr>Capa!Area_de_impressao</vt:lpstr>
      <vt:lpstr>Demonstrativo_Pagamento!Area_de_impressao</vt:lpstr>
      <vt:lpstr>Garantias!Area_de_impressao</vt:lpstr>
      <vt:lpstr>'Informacao ao Investidor'!Area_de_impressao</vt:lpstr>
      <vt:lpstr>Informacoes_Carteira!Area_de_impressao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Kruger de Campos</dc:creator>
  <cp:lastModifiedBy>Augusto Gonçalves</cp:lastModifiedBy>
  <cp:lastPrinted>2025-07-01T17:44:10Z</cp:lastPrinted>
  <dcterms:created xsi:type="dcterms:W3CDTF">2020-11-17T19:44:24Z</dcterms:created>
  <dcterms:modified xsi:type="dcterms:W3CDTF">2025-07-01T17:44:50Z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0x010100E8DBD241959A8B49B084DFC1376C82BE</vt:lpwstr>
  </property>
  <property fmtid="{D5CDD505-2E9C-101B-9397-08002B2CF9AE}" pid="3" name="MediaServiceImageTags">
    <vt:lpwstr/>
  </property>
</Properties>
</file>